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externalLinks/externalLink11.xml" ContentType="application/vnd.openxmlformats-officedocument.spreadsheetml.externalLink+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xl/externalLinks/externalLink16.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calcChain.xml" ContentType="application/vnd.openxmlformats-officedocument.spreadsheetml.calcChain+xml"/>
  <Override PartName="/xl/externalLinks/externalLink10.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NQ Gvien\nq gv\"/>
    </mc:Choice>
  </mc:AlternateContent>
  <bookViews>
    <workbookView xWindow="0" yWindow="0" windowWidth="28800" windowHeight="12228" activeTab="4"/>
  </bookViews>
  <sheets>
    <sheet name="quy mo truong lop" sheetId="6" r:id="rId1"/>
    <sheet name="tỷ lệ GVlớp" sheetId="7" r:id="rId2"/>
    <sheet name="nghi viec " sheetId="8" r:id="rId3"/>
    <sheet name="kinh phi giai phap 2" sheetId="9" state="hidden" r:id="rId4"/>
    <sheet name="kinh phi " sheetId="2" r:id="rId5"/>
    <sheet name="Gieo vien dia ban kho tuyen" sheetId="3"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calcPr calcId="152511"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1" i="3" l="1"/>
  <c r="D11" i="2"/>
  <c r="J8" i="2"/>
  <c r="K8" i="2" l="1"/>
  <c r="D10" i="2"/>
  <c r="K18" i="2" l="1"/>
  <c r="J18" i="2"/>
  <c r="K14" i="2" l="1"/>
  <c r="J14" i="2"/>
  <c r="K13" i="2"/>
  <c r="K12" i="2" l="1"/>
  <c r="K11" i="2" l="1"/>
  <c r="K10" i="2" l="1"/>
  <c r="K9" i="2"/>
  <c r="K17" i="2" l="1"/>
  <c r="J17" i="2"/>
  <c r="K16" i="2" l="1"/>
  <c r="J16" i="2"/>
  <c r="K15" i="2" l="1"/>
  <c r="J15" i="2"/>
  <c r="J13" i="2" l="1"/>
  <c r="J12" i="2" l="1"/>
  <c r="J11" i="2" l="1"/>
  <c r="J10" i="2" l="1"/>
  <c r="J9" i="2"/>
  <c r="D7" i="2" l="1"/>
  <c r="U20" i="7" l="1"/>
  <c r="V20" i="7"/>
  <c r="P20" i="7"/>
  <c r="Q20" i="7"/>
  <c r="S20" i="7"/>
  <c r="T20" i="7"/>
  <c r="R20" i="7"/>
  <c r="O20" i="7"/>
  <c r="N20" i="7"/>
  <c r="M20" i="7"/>
  <c r="K20" i="7"/>
  <c r="L20" i="7"/>
  <c r="J20" i="7"/>
  <c r="I20" i="7"/>
  <c r="H20" i="7"/>
  <c r="D20" i="7"/>
  <c r="E20" i="7"/>
  <c r="C20" i="7"/>
  <c r="R10" i="7"/>
  <c r="S10" i="7"/>
  <c r="T10" i="7"/>
  <c r="R11" i="7"/>
  <c r="S11" i="7"/>
  <c r="T11" i="7"/>
  <c r="R12" i="7"/>
  <c r="S12" i="7"/>
  <c r="T12" i="7"/>
  <c r="R13" i="7"/>
  <c r="S13" i="7"/>
  <c r="T13" i="7"/>
  <c r="R14" i="7"/>
  <c r="S14" i="7"/>
  <c r="T14" i="7"/>
  <c r="R15" i="7"/>
  <c r="S15" i="7"/>
  <c r="T15" i="7"/>
  <c r="R16" i="7"/>
  <c r="S16" i="7"/>
  <c r="T16" i="7"/>
  <c r="R17" i="7"/>
  <c r="S17" i="7"/>
  <c r="T17" i="7"/>
  <c r="R18" i="7"/>
  <c r="S18" i="7"/>
  <c r="T18" i="7"/>
  <c r="R19" i="7"/>
  <c r="S19" i="7"/>
  <c r="T19" i="7"/>
  <c r="T9" i="7"/>
  <c r="S9" i="7"/>
  <c r="R9" i="7"/>
  <c r="M10" i="7"/>
  <c r="N10" i="7"/>
  <c r="O10" i="7"/>
  <c r="M11" i="7"/>
  <c r="N11" i="7"/>
  <c r="O11" i="7"/>
  <c r="M12" i="7"/>
  <c r="N12" i="7"/>
  <c r="O12" i="7"/>
  <c r="M13" i="7"/>
  <c r="N13" i="7"/>
  <c r="O13" i="7"/>
  <c r="M14" i="7"/>
  <c r="N14" i="7"/>
  <c r="O14" i="7"/>
  <c r="M15" i="7"/>
  <c r="N15" i="7"/>
  <c r="O15" i="7"/>
  <c r="M16" i="7"/>
  <c r="N16" i="7"/>
  <c r="O16" i="7"/>
  <c r="M17" i="7"/>
  <c r="N17" i="7"/>
  <c r="O17" i="7"/>
  <c r="M18" i="7"/>
  <c r="N18" i="7"/>
  <c r="O18" i="7"/>
  <c r="M19" i="7"/>
  <c r="N19" i="7"/>
  <c r="O19" i="7"/>
  <c r="O9" i="7"/>
  <c r="N9" i="7"/>
  <c r="M9" i="7"/>
  <c r="H10" i="7"/>
  <c r="I10" i="7"/>
  <c r="J10" i="7"/>
  <c r="H11" i="7"/>
  <c r="I11" i="7"/>
  <c r="J11" i="7"/>
  <c r="H12" i="7"/>
  <c r="I12" i="7"/>
  <c r="J12" i="7"/>
  <c r="H13" i="7"/>
  <c r="I13" i="7"/>
  <c r="J13" i="7"/>
  <c r="H14" i="7"/>
  <c r="I14" i="7"/>
  <c r="J14" i="7"/>
  <c r="H15" i="7"/>
  <c r="I15" i="7"/>
  <c r="J15" i="7"/>
  <c r="H16" i="7"/>
  <c r="I16" i="7"/>
  <c r="J16" i="7"/>
  <c r="H17" i="7"/>
  <c r="I17" i="7"/>
  <c r="J17" i="7"/>
  <c r="H18" i="7"/>
  <c r="I18" i="7"/>
  <c r="J18" i="7"/>
  <c r="H19" i="7"/>
  <c r="I19" i="7"/>
  <c r="J19" i="7"/>
  <c r="J9" i="7"/>
  <c r="I9" i="7"/>
  <c r="H9" i="7"/>
  <c r="E10" i="7"/>
  <c r="E11" i="7"/>
  <c r="E12" i="7"/>
  <c r="E13" i="7"/>
  <c r="E14" i="7"/>
  <c r="E15" i="7"/>
  <c r="E16" i="7"/>
  <c r="E17" i="7"/>
  <c r="E18" i="7"/>
  <c r="E19" i="7"/>
  <c r="E9" i="7"/>
  <c r="D10" i="7"/>
  <c r="D11" i="7"/>
  <c r="D12" i="7"/>
  <c r="D13" i="7"/>
  <c r="D14" i="7"/>
  <c r="D15" i="7"/>
  <c r="D16" i="7"/>
  <c r="D17" i="7"/>
  <c r="D18" i="7"/>
  <c r="D19" i="7"/>
  <c r="D9" i="7"/>
  <c r="C10" i="7"/>
  <c r="C11" i="7"/>
  <c r="C12" i="7"/>
  <c r="C13" i="7"/>
  <c r="C14" i="7"/>
  <c r="C15" i="7"/>
  <c r="C16" i="7"/>
  <c r="C17" i="7"/>
  <c r="C18" i="7"/>
  <c r="C19" i="7"/>
  <c r="C9" i="7"/>
  <c r="D11" i="6"/>
  <c r="E11" i="6"/>
  <c r="F11" i="6"/>
  <c r="G11" i="6"/>
  <c r="H11" i="6"/>
  <c r="I11" i="6"/>
  <c r="J11" i="6"/>
  <c r="K11" i="6"/>
  <c r="L11" i="6"/>
  <c r="M11" i="6"/>
  <c r="N11" i="6"/>
  <c r="C11" i="6"/>
  <c r="N10" i="6"/>
  <c r="M10" i="6"/>
  <c r="N9" i="6"/>
  <c r="M9" i="6"/>
  <c r="N8" i="6"/>
  <c r="M8" i="6"/>
  <c r="L8" i="6"/>
  <c r="N7" i="6"/>
  <c r="M7" i="6"/>
  <c r="L10" i="6"/>
  <c r="L9" i="6"/>
  <c r="K10" i="6"/>
  <c r="K9" i="6"/>
  <c r="K8" i="6"/>
  <c r="K7" i="6"/>
  <c r="H11" i="9" l="1"/>
  <c r="D10" i="9"/>
  <c r="H10" i="9" s="1"/>
  <c r="D9" i="9"/>
  <c r="H9" i="9" s="1"/>
  <c r="D8" i="9"/>
  <c r="H8" i="9" s="1"/>
  <c r="D7" i="9"/>
  <c r="H7" i="9" s="1"/>
  <c r="D6" i="9"/>
  <c r="H6" i="9" s="1"/>
  <c r="H12" i="9" l="1"/>
  <c r="V16" i="7" l="1"/>
  <c r="V14" i="7"/>
  <c r="Q9" i="7"/>
  <c r="V18" i="7" l="1"/>
  <c r="U9" i="7"/>
  <c r="K17" i="7"/>
  <c r="V10" i="7"/>
  <c r="G14" i="7"/>
  <c r="F12" i="7"/>
  <c r="F10" i="7"/>
  <c r="F18" i="7"/>
  <c r="V9" i="7"/>
  <c r="G11" i="7"/>
  <c r="F11" i="7"/>
  <c r="G12" i="7"/>
  <c r="F13" i="7"/>
  <c r="G13" i="7"/>
  <c r="U15" i="7"/>
  <c r="G10" i="7"/>
  <c r="P11" i="7"/>
  <c r="U14" i="7"/>
  <c r="V15" i="7"/>
  <c r="F17" i="7"/>
  <c r="G18" i="7"/>
  <c r="G9" i="7"/>
  <c r="Q11" i="7"/>
  <c r="U13" i="7"/>
  <c r="G17" i="7"/>
  <c r="Q18" i="7"/>
  <c r="L15" i="7"/>
  <c r="F19" i="7"/>
  <c r="G19" i="7"/>
  <c r="F16" i="7"/>
  <c r="G15" i="7"/>
  <c r="K13" i="7"/>
  <c r="F15" i="7"/>
  <c r="K10" i="7"/>
  <c r="L10" i="7"/>
  <c r="L13" i="7"/>
  <c r="K15" i="7"/>
  <c r="K16" i="7"/>
  <c r="L17" i="7"/>
  <c r="L16" i="7"/>
  <c r="K18" i="7"/>
  <c r="K19" i="7"/>
  <c r="L11" i="7"/>
  <c r="L9" i="7"/>
  <c r="L12" i="7"/>
  <c r="Q10" i="7"/>
  <c r="P13" i="7"/>
  <c r="P14" i="7"/>
  <c r="L18" i="7"/>
  <c r="L19" i="7"/>
  <c r="G16" i="7"/>
  <c r="P12" i="7"/>
  <c r="Q13" i="7"/>
  <c r="Q14" i="7"/>
  <c r="P16" i="7"/>
  <c r="P17" i="7"/>
  <c r="L14" i="7"/>
  <c r="P9" i="7"/>
  <c r="U10" i="7"/>
  <c r="Q12" i="7"/>
  <c r="P15" i="7"/>
  <c r="Q16" i="7"/>
  <c r="Q17" i="7"/>
  <c r="P18" i="7"/>
  <c r="P19" i="7"/>
  <c r="Q15" i="7"/>
  <c r="Q19" i="7"/>
  <c r="K14" i="7"/>
  <c r="U11" i="7"/>
  <c r="U12" i="7"/>
  <c r="V13" i="7"/>
  <c r="U16" i="7"/>
  <c r="U17" i="7"/>
  <c r="P10" i="7"/>
  <c r="F9" i="7"/>
  <c r="V11" i="7"/>
  <c r="V12" i="7"/>
  <c r="V17" i="7"/>
  <c r="U19" i="7"/>
  <c r="K11" i="7"/>
  <c r="K9" i="7"/>
  <c r="K12" i="7"/>
  <c r="F14" i="7"/>
  <c r="U18" i="7"/>
  <c r="V19" i="7"/>
  <c r="C45" i="3"/>
  <c r="C46" i="3"/>
  <c r="C22" i="3"/>
  <c r="C16" i="3"/>
  <c r="C51" i="3" l="1"/>
  <c r="K51" i="3" s="1"/>
  <c r="D12" i="2"/>
  <c r="H12" i="2" s="1"/>
  <c r="D16" i="2" l="1"/>
  <c r="H16" i="2" s="1"/>
  <c r="C44" i="3" l="1"/>
  <c r="C43" i="3"/>
  <c r="C39" i="3"/>
  <c r="C38" i="3"/>
  <c r="C37" i="3"/>
  <c r="C26" i="3" l="1"/>
  <c r="C25" i="3"/>
  <c r="C21" i="3" l="1"/>
  <c r="C20" i="3"/>
  <c r="C19" i="3"/>
  <c r="C15" i="3" l="1"/>
  <c r="C14" i="3"/>
  <c r="C13" i="3"/>
  <c r="C9" i="3"/>
  <c r="C8" i="3"/>
  <c r="C7" i="3"/>
  <c r="H10" i="2" l="1"/>
  <c r="H11" i="2"/>
  <c r="H9" i="2" l="1"/>
  <c r="D30" i="3" l="1"/>
  <c r="D24" i="3"/>
  <c r="D18" i="3"/>
  <c r="D12" i="3"/>
  <c r="D6" i="3"/>
  <c r="D36" i="3"/>
  <c r="D42" i="3"/>
  <c r="H6" i="3" l="1"/>
  <c r="C27" i="3" l="1"/>
  <c r="C50" i="3" l="1"/>
  <c r="K50" i="3" s="1"/>
  <c r="C49" i="3"/>
  <c r="K49" i="3" s="1"/>
  <c r="C48" i="3"/>
  <c r="K48" i="3" s="1"/>
  <c r="H17" i="2"/>
  <c r="C47" i="3" l="1"/>
  <c r="D15" i="2"/>
  <c r="H15" i="2" s="1"/>
  <c r="H7" i="2"/>
  <c r="D14" i="2"/>
  <c r="H14" i="2" s="1"/>
  <c r="H13" i="2" l="1"/>
  <c r="H8" i="2" s="1"/>
  <c r="H18" i="2" s="1"/>
</calcChain>
</file>

<file path=xl/sharedStrings.xml><?xml version="1.0" encoding="utf-8"?>
<sst xmlns="http://schemas.openxmlformats.org/spreadsheetml/2006/main" count="282" uniqueCount="134">
  <si>
    <t>STT</t>
  </si>
  <si>
    <t>Giáo viên</t>
  </si>
  <si>
    <t>Lý do nghỉ việc</t>
  </si>
  <si>
    <t>Lương thấp (người)</t>
  </si>
  <si>
    <t>Nghỉ việc đi làm ngành nghề khác
(người)</t>
  </si>
  <si>
    <t>Nghỉ việc do không đạt chuẩn (người)</t>
  </si>
  <si>
    <t>Lý do khác (người)</t>
  </si>
  <si>
    <t>I</t>
  </si>
  <si>
    <t>Mầm non</t>
  </si>
  <si>
    <t>Năm học 2020-2021</t>
  </si>
  <si>
    <t>Năm học 2021-2022</t>
  </si>
  <si>
    <t>Năm học 2022-2023</t>
  </si>
  <si>
    <t>II</t>
  </si>
  <si>
    <t>Tiểu học</t>
  </si>
  <si>
    <t>- Giáo viên Tiểu học</t>
  </si>
  <si>
    <t>Trong đó:</t>
  </si>
  <si>
    <t>- GV Tiếng Anh</t>
  </si>
  <si>
    <t>- GV Thể dục</t>
  </si>
  <si>
    <t>- GV nhạc</t>
  </si>
  <si>
    <t>- GV mỹ thuật</t>
  </si>
  <si>
    <t>- GV tin học</t>
  </si>
  <si>
    <t>- GV Tổng phụ trách</t>
  </si>
  <si>
    <t>Năm học 2023-2024</t>
  </si>
  <si>
    <t>III</t>
  </si>
  <si>
    <t>THCS</t>
  </si>
  <si>
    <t>- Giáo viên Văn</t>
  </si>
  <si>
    <t>- Giáo viên Toán</t>
  </si>
  <si>
    <t>- Giáo viên Anh</t>
  </si>
  <si>
    <t>- Giáo viên GDCD</t>
  </si>
  <si>
    <t>- Giáo viên Sử</t>
  </si>
  <si>
    <t>- Giáo viên Địa</t>
  </si>
  <si>
    <t>- Giáo viên Lý</t>
  </si>
  <si>
    <t>- Giáo viên Hóa</t>
  </si>
  <si>
    <t>- Giáo viên Sinh</t>
  </si>
  <si>
    <t>- Giáo viên Công nghệ</t>
  </si>
  <si>
    <t>- Giáo viên Tin học</t>
  </si>
  <si>
    <t>- Giáo viên Thể dục</t>
  </si>
  <si>
    <t xml:space="preserve">- Giáo viên Nhạc </t>
  </si>
  <si>
    <t>- Giáo viên Họa</t>
  </si>
  <si>
    <t>Mức hỗ trợ</t>
  </si>
  <si>
    <t>Kinh phí</t>
  </si>
  <si>
    <t>người</t>
  </si>
  <si>
    <t>Thời gian hưởng</t>
  </si>
  <si>
    <t>Thời gian thực hiện</t>
  </si>
  <si>
    <t>Địa bàn</t>
  </si>
  <si>
    <t>Tổng cộng</t>
  </si>
  <si>
    <t>TỔNG CỘNG</t>
  </si>
  <si>
    <t>- Mầm non</t>
  </si>
  <si>
    <t>huyện Trảng Bom</t>
  </si>
  <si>
    <t>huyện Vĩnh Cửu</t>
  </si>
  <si>
    <t>huyện Xuân Lộc</t>
  </si>
  <si>
    <t>huyện Tân Phú</t>
  </si>
  <si>
    <t>huyện Định Quán</t>
  </si>
  <si>
    <t>huyện Cẩm Mỹ</t>
  </si>
  <si>
    <t>huyện Thống Nhất</t>
  </si>
  <si>
    <t>các xã: Sông Nhạn, Thừa Đức, Xuân Quế - huyện Cẩm Mỹ; các xã: Cây Gáo, Thanh Bình, Sône Thao, Bàu Hàm  - huyện Trảng Bom; các xã: Mâ Đà, Phú Lý, Hiếu Liêm - huyện Vĩnh Cửu; các xã: Xuân Phú, Lang Minh - huyện Xuân Lộc; các xã: Đắc Lua, Tà Lài, Phú Bình - huyện Tân Phú; các xã: Lộ 25, Xuân Thiện - huyện Thống Nhất; các xã: Phú Túc, Túc Trưng, Phú Vinh, Phú Tân, Thanh Sơn, Phú Lợi - huyện Định Quán</t>
  </si>
  <si>
    <t>Số lượng 
(người)</t>
  </si>
  <si>
    <t>gồm các xã: Sông Nhạn, Thừa Đức, Xuân Quế</t>
  </si>
  <si>
    <t>gồm các xã: Mâ Đà, Phú Lý, Hiếu Liêm</t>
  </si>
  <si>
    <t>gồm các xã: Xuân Phú, Lang Minh</t>
  </si>
  <si>
    <t>gồm các xã: Đắc Lua, Tà Lài, Phú Bình</t>
  </si>
  <si>
    <t>gồm các xã: Lộ 25, Xuân Thiện</t>
  </si>
  <si>
    <t>Đơn vị 
tính</t>
  </si>
  <si>
    <t>Mức hỗ trợ 
(Đồng)</t>
  </si>
  <si>
    <t>Tổng số GV nghỉ việc (người)</t>
  </si>
  <si>
    <t>Biểu số 2</t>
  </si>
  <si>
    <t>Thời gian 
thực hiện (năm)</t>
  </si>
  <si>
    <t>Biểu số 3</t>
  </si>
  <si>
    <t>- THPT</t>
  </si>
  <si>
    <t>Giáo viên ở các địa bàn vùng sâu, vùng xa, khó tuyển dụng</t>
  </si>
  <si>
    <t>- Tiểu học</t>
  </si>
  <si>
    <t xml:space="preserve">- THCS </t>
  </si>
  <si>
    <t>Thời gian 
hưởng (tháng/năm)</t>
  </si>
  <si>
    <t>Đối tươợng hỗ trợ</t>
  </si>
  <si>
    <t>Giáo viên bộ môn phổ thông khó tuyển dụng</t>
  </si>
  <si>
    <t xml:space="preserve">Số lượng 
</t>
  </si>
  <si>
    <t>Giảng viên biên chế và giảng dạy tại Trường Chính trị tỉnh, các Trung tâm chính trị cấp huyện</t>
  </si>
  <si>
    <t>Giáo viên mầm non; Giáo viên công tác tại Trung tâm nuôi dạy trẻ khuyết tật</t>
  </si>
  <si>
    <t>Giáo viên bộ môn phổ thông khó tuyển dụng; Giáo viên ở các địa bàn vùng sâu, vùng xa, khó tuyển dụng</t>
  </si>
  <si>
    <t>2.1</t>
  </si>
  <si>
    <t>2.2</t>
  </si>
  <si>
    <t xml:space="preserve">gồm các xã: Cây Gáo, Thanh Bình, Sông Thao, Bàu Hàm </t>
  </si>
  <si>
    <t>gồm các xã: Phú Túc, Túc Trưng, Phú Vinh, Phú Tân, Thanh Sơn, Phú Lợi, Suối Nho, Phú Cường</t>
  </si>
  <si>
    <t>THPT</t>
  </si>
  <si>
    <t>Biểu số 4</t>
  </si>
  <si>
    <t>UBND TỈNH ĐỒNG NAI</t>
  </si>
  <si>
    <t>Biểu số  1</t>
  </si>
  <si>
    <t>BẢNG TỔNG HỢP QUY MÔ TRƯỜNG, LỚP, HỌC SINH, GIÁO VIÊN CÔNG LẬP GIAI ĐOẠN 2020-2022</t>
  </si>
  <si>
    <t>Cấp học</t>
  </si>
  <si>
    <t>Năm học 2021-2022</t>
  </si>
  <si>
    <t>Năm học 2022-2023</t>
  </si>
  <si>
    <t>Trường</t>
  </si>
  <si>
    <t>Lớp</t>
  </si>
  <si>
    <t>Học sinh</t>
  </si>
  <si>
    <t>BẢNG TỔNG HỢP GIÁO VIÊN CÔNG LẬP NĂM HỌC 2022-2023 THEO ĐỊA BÀN, THEO CẤP HỌC</t>
  </si>
  <si>
    <t>Trung học cơ sở</t>
  </si>
  <si>
    <t>Trung học phổ thông</t>
  </si>
  <si>
    <t>Nhà trẻ</t>
  </si>
  <si>
    <t>Mẫu giáo</t>
  </si>
  <si>
    <t>Số lớp</t>
  </si>
  <si>
    <t>Số HS</t>
  </si>
  <si>
    <t>Số GV</t>
  </si>
  <si>
    <t>Tỷ lệ</t>
  </si>
  <si>
    <t>HS/
lớp</t>
  </si>
  <si>
    <t>GV/
lớp</t>
  </si>
  <si>
    <t>Huyện Cẩm Mỹ</t>
  </si>
  <si>
    <t>Huyện Định Quán</t>
  </si>
  <si>
    <t>Thành phố Long Khánh</t>
  </si>
  <si>
    <t>Huyện Long Thành</t>
  </si>
  <si>
    <t>Huyện Nhơn Trạch</t>
  </si>
  <si>
    <t>Huyện Tân Phú</t>
  </si>
  <si>
    <t>Huyện Thống Nhất</t>
  </si>
  <si>
    <t>Thành phố Biên Hoà</t>
  </si>
  <si>
    <t>Huyện Trảng Bom</t>
  </si>
  <si>
    <t>Huyện Vĩnh Cửu</t>
  </si>
  <si>
    <t>Huyện Xuân Lộc</t>
  </si>
  <si>
    <t>Quy định: Tỷ lệ học sinh trên lớp; tỷ lệ giáo viên/lớp như sau:</t>
  </si>
  <si>
    <t>Tỷ lệ học sinh trên lớp</t>
  </si>
  <si>
    <t>Tỷ lệ GV trên lớp</t>
  </si>
  <si>
    <t>TỔNG HỢP GIÁO VIÊN CÔNG LẬP Ở CÁC ĐỊA BÀN KHÓ TUYỂN</t>
  </si>
  <si>
    <t>TỔNG HỢP GIÁO VIÊN NGHỈ VIỆC GIAI ĐOẠN 2020-2022</t>
  </si>
  <si>
    <t>DỰ KIẾN NHU CẦU KINH PHI1 THỰC HIỆN CHÍNH SÁCH GIAI ĐOẠN 2024-2025</t>
  </si>
  <si>
    <t xml:space="preserve">DỰ KIẾN NHU CẦU KINH PHI1 THỰC HIỆN CHÍNH SÁCH GIAI ĐOẠN 2023-2025 </t>
  </si>
  <si>
    <t>(thực hiện theo giải pháp 2. hỗ trợ cho tất cả giáo viên công lập các cấp trên địa bàn tỉnh)</t>
  </si>
  <si>
    <t xml:space="preserve">Số lượng </t>
  </si>
  <si>
    <t>Thời gian 
hưởng
 (tháng/năm)</t>
  </si>
  <si>
    <t>Giáo viên mầm non, tiểu học, trung học cơ sở, trung học phổ thông, giáo viên dạy chương trình GDTX (dạy văn hóa) trên địa bàn tỉnh</t>
  </si>
  <si>
    <t>- THCS</t>
  </si>
  <si>
    <t>Biểu số 6</t>
  </si>
  <si>
    <t>Năm học 2023-2024</t>
  </si>
  <si>
    <t>- Tiểu học ( Nhạc, Họa, Tin học, Thể dục)</t>
  </si>
  <si>
    <t>- THCS ( Nhạc, Họa, Tin học, Thể dục)</t>
  </si>
  <si>
    <t>- THPT  ( Nhạc, Họa, Tin học, GDQP)</t>
  </si>
  <si>
    <t>(Kèm theo Thuyết minh Dự thảo Nghị quyết quy định chính sách hỗ trợ đối với giáo viên tại các cơ sở giáo dục công lập 
trên địa bàn tỉnh Đồng Nai đến năm 2025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</si>
</sst>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0.0%"/>
    <numFmt numFmtId="165" formatCode="_(* #,##0_);_(* \(#,##0\);_(* &quot;-&quot;??_);_(@_)"/>
    <numFmt numFmtId="166" formatCode="0.0"/>
    <numFmt numFmtId="167" formatCode="#,##0.0"/>
  </numFmts>
  <fonts count="13" x14ac:knownFonts="1">
    <font>
      <sz val="11"/>
      <color theme="1"/>
      <name val="Calibri"/>
      <family val="2"/>
      <scheme val="minor"/>
    </font>
    <font>
      <sz val="11"/>
      <color theme="1"/>
      <name val="Calibri"/>
      <family val="2"/>
      <scheme val="minor"/>
    </font>
    <font>
      <sz val="10"/>
      <name val="Times New Roman"/>
      <family val="1"/>
    </font>
    <font>
      <sz val="11"/>
      <color theme="1"/>
      <name val="Times New Roman"/>
      <family val="1"/>
    </font>
    <font>
      <sz val="10"/>
      <color theme="1"/>
      <name val="Times New Roman"/>
      <family val="1"/>
    </font>
    <font>
      <b/>
      <sz val="10"/>
      <color theme="1"/>
      <name val="Times New Roman"/>
      <family val="1"/>
    </font>
    <font>
      <b/>
      <sz val="11"/>
      <color theme="1"/>
      <name val="Times New Roman"/>
      <family val="1"/>
    </font>
    <font>
      <i/>
      <sz val="11"/>
      <color theme="1"/>
      <name val="Times New Roman"/>
      <family val="1"/>
    </font>
    <font>
      <i/>
      <sz val="12"/>
      <color rgb="FF000000"/>
      <name val="Times New Roman"/>
      <family val="1"/>
    </font>
    <font>
      <sz val="10"/>
      <color indexed="8"/>
      <name val="Times New Roman"/>
      <family val="1"/>
    </font>
    <font>
      <i/>
      <sz val="10"/>
      <color theme="1"/>
      <name val="Times New Roman"/>
      <family val="1"/>
    </font>
    <font>
      <i/>
      <sz val="11"/>
      <color theme="1"/>
      <name val="Calibri"/>
      <family val="2"/>
      <scheme val="minor"/>
    </font>
    <font>
      <b/>
      <i/>
      <sz val="10"/>
      <color theme="1"/>
      <name val="Times New Roman"/>
      <family val="1"/>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indexed="64"/>
      </left>
      <right style="thin">
        <color indexed="64"/>
      </right>
      <top style="thin">
        <color indexed="64"/>
      </top>
      <bottom style="hair">
        <color indexed="64"/>
      </bottom>
      <diagonal/>
    </border>
    <border>
      <left style="thin">
        <color auto="1"/>
      </left>
      <right style="thin">
        <color auto="1"/>
      </right>
      <top style="thin">
        <color auto="1"/>
      </top>
      <bottom style="hair">
        <color auto="1"/>
      </bottom>
      <diagonal/>
    </border>
    <border>
      <left/>
      <right/>
      <top style="hair">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style="thin">
        <color auto="1"/>
      </right>
      <top style="hair">
        <color auto="1"/>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114">
    <xf numFmtId="0" fontId="0" fillId="0" borderId="0" xfId="0"/>
    <xf numFmtId="3" fontId="4" fillId="0" borderId="0" xfId="0" applyNumberFormat="1" applyFont="1"/>
    <xf numFmtId="0" fontId="3" fillId="0" borderId="0" xfId="0" applyFont="1"/>
    <xf numFmtId="0" fontId="3" fillId="0" borderId="3" xfId="0" applyFont="1" applyBorder="1"/>
    <xf numFmtId="3" fontId="3" fillId="0" borderId="3" xfId="0" applyNumberFormat="1" applyFont="1" applyBorder="1"/>
    <xf numFmtId="3" fontId="3" fillId="0" borderId="0" xfId="0" applyNumberFormat="1" applyFont="1" applyAlignment="1">
      <alignment horizontal="center" vertical="center"/>
    </xf>
    <xf numFmtId="0" fontId="3" fillId="0" borderId="0" xfId="0" applyFont="1" applyAlignment="1">
      <alignment horizontal="center" vertical="center"/>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0" fontId="7" fillId="0" borderId="3" xfId="0" applyFont="1" applyBorder="1"/>
    <xf numFmtId="0" fontId="8" fillId="0" borderId="3" xfId="0" applyFont="1" applyBorder="1" applyAlignment="1">
      <alignment horizontal="justify" vertical="center" wrapText="1"/>
    </xf>
    <xf numFmtId="0" fontId="7" fillId="0" borderId="0" xfId="0" applyFont="1"/>
    <xf numFmtId="3" fontId="4" fillId="0" borderId="3" xfId="0" applyNumberFormat="1" applyFont="1" applyBorder="1"/>
    <xf numFmtId="3" fontId="4" fillId="0" borderId="3" xfId="0" applyNumberFormat="1" applyFont="1" applyBorder="1" applyAlignment="1">
      <alignment wrapText="1"/>
    </xf>
    <xf numFmtId="3" fontId="4" fillId="0" borderId="4" xfId="0" applyNumberFormat="1" applyFont="1" applyBorder="1"/>
    <xf numFmtId="3" fontId="4" fillId="0" borderId="4" xfId="0" applyNumberFormat="1" applyFont="1" applyBorder="1" applyAlignment="1">
      <alignment wrapText="1"/>
    </xf>
    <xf numFmtId="3" fontId="4" fillId="0" borderId="2" xfId="0" applyNumberFormat="1" applyFont="1" applyBorder="1"/>
    <xf numFmtId="3" fontId="5" fillId="0" borderId="2" xfId="0" applyNumberFormat="1" applyFont="1" applyBorder="1" applyAlignment="1">
      <alignment horizontal="center" vertical="center"/>
    </xf>
    <xf numFmtId="3" fontId="5" fillId="0" borderId="0" xfId="0" applyNumberFormat="1" applyFont="1" applyAlignment="1">
      <alignment horizontal="center" vertical="center"/>
    </xf>
    <xf numFmtId="3" fontId="5" fillId="0" borderId="2" xfId="0" applyNumberFormat="1" applyFont="1" applyBorder="1" applyAlignment="1">
      <alignment horizontal="center" vertical="center" wrapText="1"/>
    </xf>
    <xf numFmtId="3" fontId="5" fillId="0" borderId="2" xfId="0" applyNumberFormat="1" applyFont="1" applyBorder="1"/>
    <xf numFmtId="3" fontId="4" fillId="0" borderId="0" xfId="0" applyNumberFormat="1" applyFont="1" applyAlignment="1">
      <alignment horizontal="right"/>
    </xf>
    <xf numFmtId="3" fontId="9" fillId="0" borderId="1" xfId="0" applyNumberFormat="1" applyFont="1" applyFill="1" applyBorder="1" applyAlignment="1">
      <alignment horizontal="center" vertical="center" wrapText="1"/>
    </xf>
    <xf numFmtId="9" fontId="4" fillId="0" borderId="0" xfId="1" applyFont="1"/>
    <xf numFmtId="0" fontId="3" fillId="0" borderId="0" xfId="0" applyFont="1" applyAlignment="1">
      <alignment horizontal="right"/>
    </xf>
    <xf numFmtId="3" fontId="10" fillId="0" borderId="3" xfId="0" applyNumberFormat="1" applyFont="1" applyBorder="1"/>
    <xf numFmtId="3" fontId="10" fillId="0" borderId="0" xfId="0" applyNumberFormat="1" applyFont="1"/>
    <xf numFmtId="3" fontId="10" fillId="0" borderId="3" xfId="0" applyNumberFormat="1" applyFont="1" applyBorder="1" applyAlignment="1">
      <alignment horizontal="right"/>
    </xf>
    <xf numFmtId="3" fontId="10" fillId="0" borderId="3" xfId="0" applyNumberFormat="1" applyFont="1" applyBorder="1" applyAlignment="1">
      <alignment horizontal="left" wrapText="1"/>
    </xf>
    <xf numFmtId="3" fontId="10" fillId="0" borderId="3" xfId="0" quotePrefix="1" applyNumberFormat="1" applyFont="1" applyBorder="1" applyAlignment="1">
      <alignment horizontal="left" wrapText="1" indent="2"/>
    </xf>
    <xf numFmtId="3" fontId="10" fillId="0" borderId="3" xfId="0" quotePrefix="1" applyNumberFormat="1" applyFont="1" applyBorder="1" applyAlignment="1">
      <alignment horizontal="left" wrapText="1"/>
    </xf>
    <xf numFmtId="0" fontId="3" fillId="0" borderId="3" xfId="0" applyFont="1" applyBorder="1" applyAlignment="1">
      <alignment horizontal="left" indent="2"/>
    </xf>
    <xf numFmtId="0" fontId="3" fillId="0" borderId="6" xfId="0" applyFont="1" applyBorder="1"/>
    <xf numFmtId="165" fontId="6" fillId="0" borderId="3" xfId="2" applyNumberFormat="1" applyFont="1" applyBorder="1"/>
    <xf numFmtId="165" fontId="6" fillId="0" borderId="3" xfId="2" applyNumberFormat="1" applyFont="1" applyBorder="1" applyAlignment="1">
      <alignment horizontal="left" indent="2"/>
    </xf>
    <xf numFmtId="165" fontId="6" fillId="0" borderId="7" xfId="2" applyNumberFormat="1" applyFont="1" applyBorder="1"/>
    <xf numFmtId="165" fontId="6" fillId="0" borderId="4" xfId="2" applyNumberFormat="1" applyFont="1" applyBorder="1" applyAlignment="1">
      <alignment horizontal="left" indent="2"/>
    </xf>
    <xf numFmtId="165" fontId="6" fillId="0" borderId="4" xfId="2" applyNumberFormat="1" applyFont="1" applyBorder="1"/>
    <xf numFmtId="3" fontId="6" fillId="0" borderId="0" xfId="0" applyNumberFormat="1" applyFont="1"/>
    <xf numFmtId="3" fontId="3" fillId="0" borderId="0" xfId="0" applyNumberFormat="1" applyFont="1"/>
    <xf numFmtId="3" fontId="6" fillId="0" borderId="0" xfId="0" applyNumberFormat="1" applyFont="1" applyAlignment="1">
      <alignment horizontal="center" vertical="center"/>
    </xf>
    <xf numFmtId="3" fontId="6" fillId="0" borderId="8" xfId="0" applyNumberFormat="1" applyFont="1" applyBorder="1" applyAlignment="1">
      <alignment horizontal="center" vertical="center"/>
    </xf>
    <xf numFmtId="3" fontId="3" fillId="0" borderId="8" xfId="0" applyNumberFormat="1" applyFont="1" applyBorder="1"/>
    <xf numFmtId="3" fontId="3" fillId="0" borderId="8" xfId="0" quotePrefix="1" applyNumberFormat="1" applyFont="1" applyBorder="1"/>
    <xf numFmtId="0" fontId="0" fillId="0" borderId="0" xfId="0" applyAlignment="1">
      <alignment wrapText="1"/>
    </xf>
    <xf numFmtId="0" fontId="0" fillId="0" borderId="8" xfId="0" applyBorder="1"/>
    <xf numFmtId="3" fontId="0" fillId="0" borderId="8" xfId="0" applyNumberFormat="1" applyBorder="1"/>
    <xf numFmtId="166" fontId="0" fillId="0" borderId="8" xfId="0" applyNumberFormat="1" applyBorder="1"/>
    <xf numFmtId="2" fontId="0" fillId="0" borderId="8" xfId="0" applyNumberFormat="1" applyBorder="1"/>
    <xf numFmtId="0" fontId="11" fillId="0" borderId="0" xfId="0" applyFont="1"/>
    <xf numFmtId="0" fontId="0" fillId="0" borderId="0" xfId="0" applyAlignment="1">
      <alignment vertical="center"/>
    </xf>
    <xf numFmtId="0" fontId="0" fillId="0" borderId="8" xfId="0" applyBorder="1" applyAlignment="1">
      <alignment horizontal="center" vertical="center"/>
    </xf>
    <xf numFmtId="0" fontId="0" fillId="0" borderId="8" xfId="0" quotePrefix="1" applyBorder="1" applyAlignment="1">
      <alignment horizontal="center" vertical="center" wrapText="1"/>
    </xf>
    <xf numFmtId="3" fontId="5" fillId="0" borderId="10" xfId="0" applyNumberFormat="1" applyFont="1" applyBorder="1" applyAlignment="1">
      <alignment horizontal="center" vertical="center"/>
    </xf>
    <xf numFmtId="3" fontId="5" fillId="0" borderId="10" xfId="0" applyNumberFormat="1" applyFont="1" applyBorder="1" applyAlignment="1">
      <alignment horizontal="center" vertical="center" wrapText="1"/>
    </xf>
    <xf numFmtId="3" fontId="4" fillId="0" borderId="0" xfId="0" applyNumberFormat="1" applyFont="1" applyFill="1"/>
    <xf numFmtId="3" fontId="4" fillId="0" borderId="0" xfId="0" applyNumberFormat="1" applyFont="1" applyFill="1" applyAlignment="1">
      <alignment horizontal="right"/>
    </xf>
    <xf numFmtId="3" fontId="5" fillId="0" borderId="0" xfId="0" applyNumberFormat="1" applyFont="1" applyFill="1" applyBorder="1" applyAlignment="1">
      <alignment horizontal="center"/>
    </xf>
    <xf numFmtId="3" fontId="2" fillId="0" borderId="1" xfId="0" applyNumberFormat="1" applyFont="1" applyFill="1" applyBorder="1" applyAlignment="1">
      <alignment horizontal="center" vertical="center"/>
    </xf>
    <xf numFmtId="3" fontId="2" fillId="0" borderId="1" xfId="0" applyNumberFormat="1" applyFont="1" applyFill="1" applyBorder="1" applyAlignment="1">
      <alignment horizontal="left" vertical="center" wrapText="1"/>
    </xf>
    <xf numFmtId="3" fontId="4" fillId="0" borderId="5" xfId="0" applyNumberFormat="1" applyFont="1" applyFill="1" applyBorder="1"/>
    <xf numFmtId="3" fontId="2" fillId="0" borderId="5" xfId="0" applyNumberFormat="1" applyFont="1" applyFill="1" applyBorder="1" applyAlignment="1">
      <alignment horizontal="center" vertical="center"/>
    </xf>
    <xf numFmtId="3" fontId="4" fillId="0" borderId="3" xfId="0" applyNumberFormat="1" applyFont="1" applyFill="1" applyBorder="1"/>
    <xf numFmtId="3" fontId="2" fillId="0" borderId="3" xfId="0" applyNumberFormat="1" applyFont="1" applyFill="1" applyBorder="1" applyAlignment="1">
      <alignment horizontal="center" vertical="center"/>
    </xf>
    <xf numFmtId="3" fontId="4" fillId="0" borderId="4" xfId="0" applyNumberFormat="1" applyFont="1" applyFill="1" applyBorder="1"/>
    <xf numFmtId="3" fontId="2" fillId="0" borderId="4" xfId="0" applyNumberFormat="1" applyFont="1" applyFill="1" applyBorder="1" applyAlignment="1">
      <alignment horizontal="center" vertical="center"/>
    </xf>
    <xf numFmtId="3" fontId="4" fillId="0" borderId="1" xfId="0" applyNumberFormat="1" applyFont="1" applyFill="1" applyBorder="1"/>
    <xf numFmtId="3" fontId="2" fillId="0" borderId="1" xfId="0" applyNumberFormat="1" applyFont="1" applyFill="1" applyBorder="1" applyAlignment="1">
      <alignment vertical="center"/>
    </xf>
    <xf numFmtId="3" fontId="2" fillId="0" borderId="1" xfId="0" quotePrefix="1" applyNumberFormat="1" applyFont="1" applyFill="1" applyBorder="1" applyAlignment="1">
      <alignment vertical="center"/>
    </xf>
    <xf numFmtId="3" fontId="2" fillId="0" borderId="1" xfId="0" applyNumberFormat="1" applyFont="1" applyFill="1" applyBorder="1" applyAlignment="1" applyProtection="1">
      <alignment horizontal="center" vertical="center"/>
      <protection locked="0"/>
    </xf>
    <xf numFmtId="3" fontId="4" fillId="0" borderId="2" xfId="0" applyNumberFormat="1" applyFont="1" applyFill="1" applyBorder="1"/>
    <xf numFmtId="3" fontId="2" fillId="0" borderId="2" xfId="0" applyNumberFormat="1" applyFont="1" applyFill="1" applyBorder="1" applyAlignment="1">
      <alignment horizontal="center" vertical="center"/>
    </xf>
    <xf numFmtId="164" fontId="4" fillId="0" borderId="0" xfId="1" applyNumberFormat="1" applyFont="1" applyFill="1"/>
    <xf numFmtId="9" fontId="4" fillId="0" borderId="0" xfId="1" applyFont="1" applyFill="1"/>
    <xf numFmtId="3" fontId="5" fillId="0" borderId="11" xfId="0" applyNumberFormat="1" applyFont="1" applyBorder="1" applyAlignment="1">
      <alignment horizontal="center" vertical="center" wrapText="1"/>
    </xf>
    <xf numFmtId="3" fontId="9" fillId="0" borderId="9" xfId="0" applyNumberFormat="1" applyFont="1" applyFill="1" applyBorder="1" applyAlignment="1">
      <alignment horizontal="center" vertical="center" wrapText="1"/>
    </xf>
    <xf numFmtId="3" fontId="4" fillId="0" borderId="0" xfId="0" applyNumberFormat="1" applyFont="1" applyAlignment="1">
      <alignment wrapText="1"/>
    </xf>
    <xf numFmtId="3" fontId="5" fillId="0" borderId="9" xfId="0" applyNumberFormat="1" applyFont="1" applyBorder="1" applyAlignment="1">
      <alignment horizontal="center" vertical="center"/>
    </xf>
    <xf numFmtId="3" fontId="5" fillId="0" borderId="9" xfId="0" applyNumberFormat="1" applyFont="1" applyBorder="1" applyAlignment="1">
      <alignment horizontal="center" vertical="center" wrapText="1"/>
    </xf>
    <xf numFmtId="3" fontId="4" fillId="0" borderId="3" xfId="0" applyNumberFormat="1" applyFont="1" applyBorder="1" applyAlignment="1">
      <alignment horizontal="center"/>
    </xf>
    <xf numFmtId="3" fontId="10" fillId="0" borderId="12" xfId="0" applyNumberFormat="1" applyFont="1" applyBorder="1"/>
    <xf numFmtId="3" fontId="10" fillId="0" borderId="12" xfId="0" quotePrefix="1" applyNumberFormat="1" applyFont="1" applyBorder="1" applyAlignment="1">
      <alignment horizontal="left" wrapText="1" indent="3"/>
    </xf>
    <xf numFmtId="3" fontId="10" fillId="0" borderId="3" xfId="0" applyNumberFormat="1" applyFont="1" applyBorder="1" applyAlignment="1">
      <alignment horizontal="center"/>
    </xf>
    <xf numFmtId="3" fontId="4" fillId="0" borderId="4" xfId="0" applyNumberFormat="1" applyFont="1" applyBorder="1" applyAlignment="1">
      <alignment horizontal="center"/>
    </xf>
    <xf numFmtId="3" fontId="4" fillId="0" borderId="9" xfId="0" applyNumberFormat="1" applyFont="1" applyBorder="1"/>
    <xf numFmtId="3" fontId="5" fillId="0" borderId="9" xfId="0" applyNumberFormat="1" applyFont="1" applyBorder="1"/>
    <xf numFmtId="4" fontId="4" fillId="0" borderId="0" xfId="0" applyNumberFormat="1" applyFont="1"/>
    <xf numFmtId="3" fontId="3" fillId="0" borderId="9" xfId="0" applyNumberFormat="1" applyFont="1" applyBorder="1"/>
    <xf numFmtId="3" fontId="0" fillId="0" borderId="0" xfId="0" applyNumberFormat="1"/>
    <xf numFmtId="3" fontId="6" fillId="0" borderId="0" xfId="0" applyNumberFormat="1" applyFont="1" applyAlignment="1">
      <alignment horizontal="center"/>
    </xf>
    <xf numFmtId="3" fontId="6" fillId="0" borderId="8" xfId="0" applyNumberFormat="1" applyFont="1" applyBorder="1" applyAlignment="1">
      <alignment horizontal="center" vertical="center"/>
    </xf>
    <xf numFmtId="3" fontId="3" fillId="0" borderId="8" xfId="0" applyNumberFormat="1" applyFont="1" applyBorder="1" applyAlignment="1">
      <alignment horizontal="center" vertical="center" wrapText="1"/>
    </xf>
    <xf numFmtId="0" fontId="0" fillId="0" borderId="8" xfId="0" applyBorder="1" applyAlignment="1">
      <alignment horizontal="center" wrapText="1"/>
    </xf>
    <xf numFmtId="0" fontId="0" fillId="0" borderId="16" xfId="0" applyBorder="1" applyAlignment="1">
      <alignment horizontal="center" wrapText="1"/>
    </xf>
    <xf numFmtId="0" fontId="0" fillId="0" borderId="10" xfId="0" applyBorder="1" applyAlignment="1">
      <alignment horizontal="center" wrapText="1"/>
    </xf>
    <xf numFmtId="0" fontId="0" fillId="0" borderId="17" xfId="0" applyBorder="1" applyAlignment="1">
      <alignment horizontal="center" wrapText="1"/>
    </xf>
    <xf numFmtId="0" fontId="0" fillId="0" borderId="13" xfId="0" applyBorder="1" applyAlignment="1">
      <alignment horizontal="center" wrapText="1"/>
    </xf>
    <xf numFmtId="0" fontId="0" fillId="0" borderId="14" xfId="0" applyBorder="1" applyAlignment="1">
      <alignment horizontal="center" wrapText="1"/>
    </xf>
    <xf numFmtId="0" fontId="0" fillId="0" borderId="15" xfId="0" applyBorder="1" applyAlignment="1">
      <alignment horizontal="center" wrapText="1"/>
    </xf>
    <xf numFmtId="0" fontId="0" fillId="0" borderId="18" xfId="0" applyBorder="1" applyAlignment="1">
      <alignment horizontal="center" wrapText="1"/>
    </xf>
    <xf numFmtId="0" fontId="0" fillId="0" borderId="19" xfId="0" applyBorder="1" applyAlignment="1">
      <alignment horizontal="center" wrapText="1"/>
    </xf>
    <xf numFmtId="0" fontId="0" fillId="0" borderId="20" xfId="0" applyBorder="1" applyAlignment="1">
      <alignment horizontal="center" wrapText="1"/>
    </xf>
    <xf numFmtId="0" fontId="0" fillId="0" borderId="11" xfId="0" applyBorder="1" applyAlignment="1">
      <alignment horizontal="center" wrapText="1"/>
    </xf>
    <xf numFmtId="0" fontId="0" fillId="0" borderId="21" xfId="0" applyBorder="1" applyAlignment="1">
      <alignment horizontal="center" wrapText="1"/>
    </xf>
    <xf numFmtId="3" fontId="9" fillId="0" borderId="9" xfId="0" applyNumberFormat="1" applyFont="1" applyFill="1" applyBorder="1" applyAlignment="1">
      <alignment horizontal="center" vertical="center" wrapText="1"/>
    </xf>
    <xf numFmtId="3" fontId="2" fillId="0" borderId="9" xfId="0" applyNumberFormat="1" applyFont="1" applyFill="1" applyBorder="1"/>
    <xf numFmtId="3" fontId="5" fillId="0" borderId="0" xfId="0" applyNumberFormat="1" applyFont="1" applyFill="1" applyAlignment="1">
      <alignment horizontal="center"/>
    </xf>
    <xf numFmtId="3" fontId="5" fillId="0" borderId="0" xfId="0" applyNumberFormat="1" applyFont="1" applyAlignment="1">
      <alignment horizontal="center"/>
    </xf>
    <xf numFmtId="3" fontId="12" fillId="0" borderId="0" xfId="0" applyNumberFormat="1" applyFont="1" applyAlignment="1">
      <alignment horizontal="center"/>
    </xf>
    <xf numFmtId="0" fontId="6" fillId="0" borderId="0" xfId="0" applyFont="1" applyAlignment="1">
      <alignment horizontal="center"/>
    </xf>
    <xf numFmtId="165" fontId="3" fillId="0" borderId="0" xfId="0" applyNumberFormat="1" applyFont="1"/>
    <xf numFmtId="3" fontId="10" fillId="0" borderId="0" xfId="0" applyNumberFormat="1" applyFont="1" applyAlignment="1">
      <alignment horizontal="center" wrapText="1"/>
    </xf>
    <xf numFmtId="3" fontId="10" fillId="0" borderId="0" xfId="0" applyNumberFormat="1" applyFont="1" applyAlignment="1">
      <alignment horizontal="center"/>
    </xf>
    <xf numFmtId="167" fontId="4" fillId="0" borderId="0" xfId="0" applyNumberFormat="1" applyFont="1"/>
  </cellXfs>
  <cellStyles count="3">
    <cellStyle name="Comma" xfId="2" builtinId="3"/>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externalLink" Target="externalLinks/externalLink20.xml"/><Relationship Id="rId3" Type="http://schemas.openxmlformats.org/officeDocument/2006/relationships/worksheet" Target="worksheets/sheet3.xml"/><Relationship Id="rId21" Type="http://schemas.openxmlformats.org/officeDocument/2006/relationships/externalLink" Target="externalLinks/externalLink15.xml"/><Relationship Id="rId34" Type="http://schemas.openxmlformats.org/officeDocument/2006/relationships/customXml" Target="../customXml/item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theme" Target="theme/theme1.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sharedStrings" Target="sharedStrings.xml"/><Relationship Id="rId8"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thong%20ke\Copy%20of%20Bieu%20so%20lieu%20TK%202023%20-%202024%20(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dell\Desktop\HO%20TRO%20ANH%20LINH\Tong%20hop\DinhQuan%20mo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dell\Desktop\HO%20TRO%20ANH%20LINH\PGD%20Trang%20Bom\PL1%20%20bao%20cao%20VB%202662%20SGD%20L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J:\HO%20TRO%20ANH%20LINH\THCS-THPT%20T&#226;y%20S&#417;n%20(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User\Desktop\giao%20chi%20tieu%20THPT%202023-2024.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dell\Desktop\HO%20TRO%20ANH%20LINH\PGD%20Vinh%20Cuu\VINH%20CUU-%20PHU%20LUC%20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dell\Desktop\HO%20TRO%20ANH%20LINH\PGD%20Xuan%20Loc\Ph&#242;ng%20Xu&#226;n%20L&#7897;c-B&#225;o%20c&#225;o%20&#273;&#7873;%20xu&#7845;t%20ch&#7871;%20&#273;&#7897;%20thu%20h&#250;t%20&#273;&#7889;i%20v&#7899;i%20GV-PL%201-PL%20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dell\Desktop\HO%20TRO%20ANH%20LINH\Tong%20hop\Tong%20hop%20Bien%20Hoa_moi.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NQ%20Gvien\solieu\cam%20my.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NQ%20Gvien\solieu\trang%20bom.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NQ%20Gvien\solieu\vinh%20cu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tham%20khao\Copy%20of%20Bieu%20Tong%20hop%20so%20lieu%20TK%20dau%20nam%2022%2023.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J:\NQ%20Gvien\solieu\xuna%20loc.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J:\NQ%20Gvien\solieu\thong%20nha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dell\Desktop\HO%20TRO%20ANH%20LINH\PGD%20thong%20nhat\PL1%20(1)_mo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NQ%20Gvien\solieu\DinhQua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dell\Desktop\HO%20TRO%20ANH%20LINH\PGD%20Cam%20My\PL1-Ph&#7909;%20l&#7909;c%20r&#224;%20so&#225;t%20v&#7873;%20ch&#237;nh%20s&#225;ch%202023%20C&#7849;m%20M&#792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dell\Desktop\HO%20TRO%20ANH%20LINH\PGD%20Long%20Khanh\LongKhanh_mo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User\Downloads\ThongKeGVTheoMonHocTHPT.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dell\Desktop\HO%20TRO%20ANH%20LINH\PGD%20Nhon%20Trach\Tong%20hop%20Phu%20luc%201-%20Phong%20GD%20Nhon%20Trach.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dell\Desktop\HO%20TRO%20ANH%20LINH\PGD%20Tan%20Phu\Ph&#7909;%20l&#7909;c%201%20B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ngHop"/>
      <sheetName val="Truong"/>
      <sheetName val="Tuoi_MN"/>
      <sheetName val="GV_HS_Nu"/>
    </sheetNames>
    <sheetDataSet>
      <sheetData sheetId="0">
        <row r="2">
          <cell r="J2">
            <v>65116</v>
          </cell>
        </row>
        <row r="7">
          <cell r="D7">
            <v>219</v>
          </cell>
          <cell r="M7">
            <v>4658</v>
          </cell>
        </row>
        <row r="8">
          <cell r="G8">
            <v>241</v>
          </cell>
          <cell r="J8">
            <v>6220</v>
          </cell>
          <cell r="M8">
            <v>478</v>
          </cell>
        </row>
        <row r="9">
          <cell r="G9">
            <v>290</v>
          </cell>
          <cell r="J9">
            <v>8184</v>
          </cell>
          <cell r="M9">
            <v>624</v>
          </cell>
        </row>
        <row r="10">
          <cell r="G10">
            <v>178</v>
          </cell>
          <cell r="J10">
            <v>5615</v>
          </cell>
          <cell r="M10">
            <v>344</v>
          </cell>
        </row>
        <row r="11">
          <cell r="G11">
            <v>165</v>
          </cell>
          <cell r="J11">
            <v>4608</v>
          </cell>
          <cell r="M11">
            <v>317</v>
          </cell>
        </row>
        <row r="12">
          <cell r="G12">
            <v>196</v>
          </cell>
          <cell r="J12">
            <v>5134</v>
          </cell>
          <cell r="M12">
            <v>365</v>
          </cell>
        </row>
        <row r="13">
          <cell r="G13">
            <v>260</v>
          </cell>
          <cell r="J13">
            <v>6981</v>
          </cell>
          <cell r="M13">
            <v>496</v>
          </cell>
        </row>
        <row r="14">
          <cell r="G14">
            <v>163</v>
          </cell>
          <cell r="J14">
            <v>4496</v>
          </cell>
          <cell r="M14">
            <v>319</v>
          </cell>
        </row>
        <row r="15">
          <cell r="G15">
            <v>251</v>
          </cell>
          <cell r="J15">
            <v>6682</v>
          </cell>
          <cell r="M15">
            <v>489</v>
          </cell>
        </row>
        <row r="16">
          <cell r="G16">
            <v>179</v>
          </cell>
          <cell r="J16">
            <v>4779</v>
          </cell>
          <cell r="M16">
            <v>352</v>
          </cell>
        </row>
        <row r="17">
          <cell r="G17">
            <v>157</v>
          </cell>
          <cell r="J17">
            <v>3747</v>
          </cell>
          <cell r="M17">
            <v>344</v>
          </cell>
        </row>
        <row r="18">
          <cell r="G18">
            <v>257</v>
          </cell>
          <cell r="J18">
            <v>7477</v>
          </cell>
          <cell r="M18">
            <v>530</v>
          </cell>
        </row>
        <row r="19">
          <cell r="D19">
            <v>279</v>
          </cell>
          <cell r="G19">
            <v>7816</v>
          </cell>
          <cell r="J19">
            <v>286207</v>
          </cell>
          <cell r="M19">
            <v>10047</v>
          </cell>
        </row>
        <row r="20">
          <cell r="G20">
            <v>376</v>
          </cell>
          <cell r="J20">
            <v>11311</v>
          </cell>
          <cell r="M20">
            <v>536</v>
          </cell>
        </row>
        <row r="21">
          <cell r="G21">
            <v>562</v>
          </cell>
          <cell r="J21">
            <v>18453</v>
          </cell>
          <cell r="M21">
            <v>764</v>
          </cell>
        </row>
        <row r="22">
          <cell r="G22">
            <v>378</v>
          </cell>
          <cell r="J22">
            <v>12543</v>
          </cell>
          <cell r="M22">
            <v>551</v>
          </cell>
        </row>
        <row r="23">
          <cell r="G23">
            <v>627</v>
          </cell>
          <cell r="J23">
            <v>23583</v>
          </cell>
          <cell r="M23">
            <v>726</v>
          </cell>
        </row>
        <row r="24">
          <cell r="G24">
            <v>606</v>
          </cell>
          <cell r="J24">
            <v>22095</v>
          </cell>
          <cell r="M24">
            <v>733</v>
          </cell>
        </row>
        <row r="25">
          <cell r="G25">
            <v>484</v>
          </cell>
          <cell r="J25">
            <v>14745</v>
          </cell>
          <cell r="M25">
            <v>658</v>
          </cell>
        </row>
        <row r="26">
          <cell r="G26">
            <v>460</v>
          </cell>
          <cell r="J26">
            <v>16442</v>
          </cell>
          <cell r="M26">
            <v>595</v>
          </cell>
        </row>
        <row r="27">
          <cell r="G27">
            <v>2345</v>
          </cell>
          <cell r="J27">
            <v>94021</v>
          </cell>
          <cell r="M27">
            <v>2966</v>
          </cell>
        </row>
        <row r="28">
          <cell r="G28">
            <v>849</v>
          </cell>
          <cell r="J28">
            <v>35072</v>
          </cell>
          <cell r="M28">
            <v>1032</v>
          </cell>
        </row>
        <row r="29">
          <cell r="G29">
            <v>445</v>
          </cell>
          <cell r="J29">
            <v>15225</v>
          </cell>
          <cell r="M29">
            <v>565</v>
          </cell>
        </row>
        <row r="30">
          <cell r="G30">
            <v>684</v>
          </cell>
          <cell r="J30">
            <v>22717</v>
          </cell>
          <cell r="M30">
            <v>921</v>
          </cell>
        </row>
        <row r="31">
          <cell r="D31">
            <v>178</v>
          </cell>
          <cell r="G31">
            <v>4607</v>
          </cell>
          <cell r="J31">
            <v>200029</v>
          </cell>
          <cell r="M31">
            <v>7937</v>
          </cell>
        </row>
        <row r="32">
          <cell r="G32">
            <v>238</v>
          </cell>
          <cell r="J32">
            <v>8074</v>
          </cell>
          <cell r="M32">
            <v>459</v>
          </cell>
        </row>
        <row r="33">
          <cell r="G33">
            <v>334</v>
          </cell>
          <cell r="J33">
            <v>13552</v>
          </cell>
          <cell r="M33">
            <v>620</v>
          </cell>
        </row>
        <row r="34">
          <cell r="G34">
            <v>220</v>
          </cell>
          <cell r="J34">
            <v>9059</v>
          </cell>
          <cell r="M34">
            <v>393</v>
          </cell>
        </row>
        <row r="35">
          <cell r="G35">
            <v>367</v>
          </cell>
          <cell r="J35">
            <v>16273</v>
          </cell>
          <cell r="M35">
            <v>574</v>
          </cell>
        </row>
        <row r="36">
          <cell r="G36">
            <v>358</v>
          </cell>
          <cell r="J36">
            <v>15200</v>
          </cell>
          <cell r="M36">
            <v>540</v>
          </cell>
        </row>
        <row r="37">
          <cell r="G37">
            <v>283</v>
          </cell>
          <cell r="J37">
            <v>11133</v>
          </cell>
          <cell r="M37">
            <v>552</v>
          </cell>
        </row>
        <row r="38">
          <cell r="G38">
            <v>274</v>
          </cell>
          <cell r="J38">
            <v>11484</v>
          </cell>
          <cell r="M38">
            <v>464</v>
          </cell>
        </row>
        <row r="39">
          <cell r="G39">
            <v>1403</v>
          </cell>
          <cell r="J39">
            <v>66302</v>
          </cell>
          <cell r="M39">
            <v>2375</v>
          </cell>
        </row>
        <row r="40">
          <cell r="G40">
            <v>485</v>
          </cell>
          <cell r="J40">
            <v>22418</v>
          </cell>
          <cell r="M40">
            <v>809</v>
          </cell>
        </row>
        <row r="41">
          <cell r="G41">
            <v>251</v>
          </cell>
          <cell r="J41">
            <v>10846</v>
          </cell>
          <cell r="M41">
            <v>409</v>
          </cell>
        </row>
        <row r="42">
          <cell r="G42">
            <v>394</v>
          </cell>
          <cell r="J42">
            <v>15688</v>
          </cell>
          <cell r="M42">
            <v>742</v>
          </cell>
        </row>
        <row r="43">
          <cell r="D43">
            <v>50</v>
          </cell>
          <cell r="G43">
            <v>1432</v>
          </cell>
          <cell r="J43">
            <v>60103</v>
          </cell>
          <cell r="M43">
            <v>3072</v>
          </cell>
        </row>
        <row r="44">
          <cell r="G44">
            <v>96</v>
          </cell>
          <cell r="J44">
            <v>4119</v>
          </cell>
          <cell r="M44">
            <v>211</v>
          </cell>
        </row>
        <row r="45">
          <cell r="G45">
            <v>143</v>
          </cell>
          <cell r="J45">
            <v>5851</v>
          </cell>
          <cell r="M45">
            <v>307</v>
          </cell>
        </row>
        <row r="46">
          <cell r="G46">
            <v>84</v>
          </cell>
          <cell r="J46">
            <v>3602</v>
          </cell>
          <cell r="M46">
            <v>185</v>
          </cell>
        </row>
        <row r="47">
          <cell r="G47">
            <v>129</v>
          </cell>
          <cell r="J47">
            <v>5634</v>
          </cell>
          <cell r="M47">
            <v>271</v>
          </cell>
        </row>
        <row r="48">
          <cell r="G48">
            <v>105</v>
          </cell>
          <cell r="J48">
            <v>4597</v>
          </cell>
          <cell r="M48">
            <v>206</v>
          </cell>
        </row>
        <row r="49">
          <cell r="G49">
            <v>108</v>
          </cell>
          <cell r="J49">
            <v>4376</v>
          </cell>
          <cell r="M49">
            <v>231</v>
          </cell>
        </row>
        <row r="50">
          <cell r="G50">
            <v>107</v>
          </cell>
          <cell r="J50">
            <v>4507</v>
          </cell>
          <cell r="M50">
            <v>229</v>
          </cell>
        </row>
        <row r="51">
          <cell r="G51">
            <v>351</v>
          </cell>
          <cell r="J51">
            <v>14297</v>
          </cell>
          <cell r="M51">
            <v>822</v>
          </cell>
        </row>
        <row r="52">
          <cell r="G52">
            <v>123</v>
          </cell>
          <cell r="J52">
            <v>5048</v>
          </cell>
          <cell r="M52">
            <v>204</v>
          </cell>
        </row>
        <row r="53">
          <cell r="G53">
            <v>80</v>
          </cell>
          <cell r="J53">
            <v>3489</v>
          </cell>
          <cell r="M53">
            <v>169</v>
          </cell>
        </row>
        <row r="54">
          <cell r="G54">
            <v>106</v>
          </cell>
          <cell r="J54">
            <v>4583</v>
          </cell>
          <cell r="M54">
            <v>237</v>
          </cell>
        </row>
      </sheetData>
      <sheetData sheetId="1"/>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m non "/>
      <sheetName val="tieu hoc"/>
      <sheetName val="THCS"/>
      <sheetName val="thong ke"/>
      <sheetName val="Danh sach"/>
    </sheetNames>
    <sheetDataSet>
      <sheetData sheetId="0" refreshError="1"/>
      <sheetData sheetId="1">
        <row r="28">
          <cell r="H28">
            <v>32</v>
          </cell>
        </row>
      </sheetData>
      <sheetData sheetId="2">
        <row r="53">
          <cell r="H53">
            <v>36</v>
          </cell>
        </row>
      </sheetData>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xz"/>
      <sheetName val="Mam non "/>
      <sheetName val="tieu hoc"/>
      <sheetName val="THCS"/>
    </sheetNames>
    <sheetDataSet>
      <sheetData sheetId="0" refreshError="1"/>
      <sheetData sheetId="1" refreshError="1"/>
      <sheetData sheetId="2">
        <row r="824">
          <cell r="H824">
            <v>29</v>
          </cell>
        </row>
      </sheetData>
      <sheetData sheetId="3">
        <row r="981">
          <cell r="H981">
            <v>37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m non "/>
      <sheetName val="tieu hoc"/>
      <sheetName val="THCS"/>
      <sheetName val="THPT"/>
    </sheetNames>
    <sheetDataSet>
      <sheetData sheetId="0"/>
      <sheetData sheetId="1"/>
      <sheetData sheetId="2"/>
      <sheetData sheetId="3">
        <row r="42">
          <cell r="H42">
            <v>21</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UYEN LOP 10 SO VOI HS TN THCS"/>
      <sheetName val="KHPT 2023-2024"/>
      <sheetName val="Chitieu2223"/>
      <sheetName val="xetuyen 2223 "/>
      <sheetName val="Sheet1"/>
    </sheetNames>
    <sheetDataSet>
      <sheetData sheetId="0"/>
      <sheetData sheetId="1">
        <row r="41">
          <cell r="Z41">
            <v>66</v>
          </cell>
        </row>
        <row r="42">
          <cell r="Z42">
            <v>19</v>
          </cell>
        </row>
        <row r="75">
          <cell r="Z75">
            <v>32</v>
          </cell>
        </row>
        <row r="88">
          <cell r="Z88">
            <v>81</v>
          </cell>
        </row>
        <row r="90">
          <cell r="Z90">
            <v>16</v>
          </cell>
        </row>
        <row r="96">
          <cell r="Z96">
            <v>22</v>
          </cell>
        </row>
      </sheetData>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m non "/>
      <sheetName val="tieu hoc"/>
      <sheetName val="thcs"/>
    </sheetNames>
    <sheetDataSet>
      <sheetData sheetId="0" refreshError="1"/>
      <sheetData sheetId="1">
        <row r="479">
          <cell r="H479">
            <v>22</v>
          </cell>
        </row>
      </sheetData>
      <sheetData sheetId="2">
        <row r="50">
          <cell r="H50">
            <v>26</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N-PL1"/>
      <sheetName val="tieu hoc-PL1"/>
      <sheetName val="thcs-PL1"/>
      <sheetName val="PL 2-Cả 3 cấp học"/>
    </sheetNames>
    <sheetDataSet>
      <sheetData sheetId="0" refreshError="1"/>
      <sheetData sheetId="1">
        <row r="926">
          <cell r="H926">
            <v>45</v>
          </cell>
        </row>
      </sheetData>
      <sheetData sheetId="2">
        <row r="886">
          <cell r="H886">
            <v>43</v>
          </cell>
        </row>
      </sheetData>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en Hoa"/>
      <sheetName val="Cam My"/>
      <sheetName val="Dinh Quan"/>
      <sheetName val="Long Khanh"/>
      <sheetName val="Long Thanh"/>
      <sheetName val="Nhon Trach"/>
      <sheetName val="Tan Phu"/>
      <sheetName val="Thong Nhat"/>
      <sheetName val="Trang Bom"/>
      <sheetName val="Vinh Cuu"/>
      <sheetName val="Xuan Loc"/>
      <sheetName val="TONG HOP"/>
    </sheetNames>
    <sheetDataSet>
      <sheetData sheetId="0">
        <row r="7">
          <cell r="G7">
            <v>540</v>
          </cell>
        </row>
        <row r="33">
          <cell r="H33">
            <v>54</v>
          </cell>
        </row>
        <row r="81">
          <cell r="H81">
            <v>128</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m non "/>
      <sheetName val="tieu hoc"/>
      <sheetName val="THCS"/>
    </sheetNames>
    <sheetDataSet>
      <sheetData sheetId="0">
        <row r="45">
          <cell r="H45">
            <v>15</v>
          </cell>
        </row>
        <row r="53">
          <cell r="H53">
            <v>25</v>
          </cell>
        </row>
        <row r="69">
          <cell r="H69">
            <v>12</v>
          </cell>
        </row>
        <row r="77">
          <cell r="H77">
            <v>11</v>
          </cell>
        </row>
      </sheetData>
      <sheetData sheetId="1">
        <row r="98">
          <cell r="H98">
            <v>22</v>
          </cell>
        </row>
        <row r="123">
          <cell r="H123">
            <v>18</v>
          </cell>
        </row>
        <row r="148">
          <cell r="H148">
            <v>10</v>
          </cell>
        </row>
        <row r="173">
          <cell r="H173">
            <v>13</v>
          </cell>
        </row>
      </sheetData>
      <sheetData sheetId="2">
        <row r="129">
          <cell r="H129">
            <v>24</v>
          </cell>
        </row>
        <row r="559">
          <cell r="H559">
            <v>23</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xz"/>
      <sheetName val="Mam non "/>
      <sheetName val="tieu hoc"/>
      <sheetName val="THCS"/>
    </sheetNames>
    <sheetDataSet>
      <sheetData sheetId="0" refreshError="1"/>
      <sheetData sheetId="1">
        <row r="35">
          <cell r="H35">
            <v>12</v>
          </cell>
        </row>
        <row r="39">
          <cell r="G39">
            <v>18</v>
          </cell>
        </row>
        <row r="43">
          <cell r="G43">
            <v>12</v>
          </cell>
        </row>
        <row r="55">
          <cell r="G55">
            <v>18</v>
          </cell>
        </row>
        <row r="63">
          <cell r="G63">
            <v>18</v>
          </cell>
        </row>
        <row r="95">
          <cell r="G95">
            <v>27</v>
          </cell>
        </row>
      </sheetData>
      <sheetData sheetId="2">
        <row r="102">
          <cell r="H102">
            <v>36</v>
          </cell>
        </row>
        <row r="205">
          <cell r="H205">
            <v>32</v>
          </cell>
        </row>
        <row r="305">
          <cell r="H305">
            <v>19</v>
          </cell>
        </row>
        <row r="430">
          <cell r="H430">
            <v>20</v>
          </cell>
        </row>
        <row r="455">
          <cell r="H455">
            <v>20</v>
          </cell>
        </row>
      </sheetData>
      <sheetData sheetId="3">
        <row r="87">
          <cell r="H87">
            <v>27</v>
          </cell>
        </row>
        <row r="133">
          <cell r="H133">
            <v>19</v>
          </cell>
        </row>
        <row r="363">
          <cell r="H363">
            <v>37</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m non "/>
      <sheetName val="tieu hoc"/>
      <sheetName val="thcs"/>
    </sheetNames>
    <sheetDataSet>
      <sheetData sheetId="0">
        <row r="55">
          <cell r="H55">
            <v>16</v>
          </cell>
        </row>
        <row r="59">
          <cell r="H59">
            <v>32</v>
          </cell>
        </row>
        <row r="63">
          <cell r="H63">
            <v>39</v>
          </cell>
        </row>
      </sheetData>
      <sheetData sheetId="1">
        <row r="250">
          <cell r="H250">
            <v>14</v>
          </cell>
        </row>
        <row r="400">
          <cell r="H400">
            <v>22</v>
          </cell>
        </row>
        <row r="417">
          <cell r="H417">
            <v>21</v>
          </cell>
        </row>
        <row r="451">
          <cell r="H451">
            <v>26</v>
          </cell>
        </row>
      </sheetData>
      <sheetData sheetId="2">
        <row r="314">
          <cell r="H314">
            <v>17</v>
          </cell>
        </row>
        <row r="498">
          <cell r="H498">
            <v>15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uong"/>
      <sheetName val="Lop"/>
      <sheetName val="GiaoVien"/>
      <sheetName val="GiaoVien_Nu"/>
      <sheetName val="GiaoVien_TĐĐT"/>
      <sheetName val="HocSinh"/>
      <sheetName val="HocSinh_Nu"/>
      <sheetName val="HocSinh_DTTS"/>
      <sheetName val="HocSinh_TuyenMoi"/>
      <sheetName val="HocSinh_KTat"/>
      <sheetName val="HocSinh_Tuoi"/>
      <sheetName val="HocSinh_Lop"/>
      <sheetName val="PhongHoc"/>
      <sheetName val="Khac"/>
      <sheetName val="Sheet3"/>
    </sheetNames>
    <sheetDataSet>
      <sheetData sheetId="0"/>
      <sheetData sheetId="1">
        <row r="6">
          <cell r="D6">
            <v>66</v>
          </cell>
        </row>
      </sheetData>
      <sheetData sheetId="2">
        <row r="5">
          <cell r="D5">
            <v>862</v>
          </cell>
        </row>
        <row r="21">
          <cell r="G21">
            <v>862</v>
          </cell>
        </row>
        <row r="22">
          <cell r="G22">
            <v>3830</v>
          </cell>
        </row>
        <row r="24">
          <cell r="G24">
            <v>9692</v>
          </cell>
        </row>
        <row r="25">
          <cell r="G25">
            <v>7777</v>
          </cell>
        </row>
        <row r="26">
          <cell r="G26">
            <v>3038</v>
          </cell>
        </row>
      </sheetData>
      <sheetData sheetId="3"/>
      <sheetData sheetId="4"/>
      <sheetData sheetId="5">
        <row r="6">
          <cell r="D6">
            <v>1333</v>
          </cell>
        </row>
      </sheetData>
      <sheetData sheetId="6"/>
      <sheetData sheetId="7"/>
      <sheetData sheetId="8"/>
      <sheetData sheetId="9"/>
      <sheetData sheetId="10"/>
      <sheetData sheetId="11"/>
      <sheetData sheetId="12"/>
      <sheetData sheetId="13"/>
      <sheetData sheetId="1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N-PL1"/>
      <sheetName val="tieu hoc-PL1"/>
      <sheetName val="thcs-PL1"/>
      <sheetName val="PL 2-Cả 3 cấp học"/>
    </sheetNames>
    <sheetDataSet>
      <sheetData sheetId="0">
        <row r="50">
          <cell r="H50">
            <v>12</v>
          </cell>
        </row>
        <row r="54">
          <cell r="H54">
            <v>20</v>
          </cell>
        </row>
        <row r="66">
          <cell r="H66">
            <v>17</v>
          </cell>
        </row>
      </sheetData>
      <sheetData sheetId="1">
        <row r="529">
          <cell r="H529">
            <v>26</v>
          </cell>
        </row>
        <row r="557">
          <cell r="H557">
            <v>14</v>
          </cell>
        </row>
        <row r="585">
          <cell r="H585">
            <v>22</v>
          </cell>
        </row>
        <row r="697">
          <cell r="H697">
            <v>39</v>
          </cell>
        </row>
      </sheetData>
      <sheetData sheetId="2"/>
      <sheetData sheetId="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m non "/>
      <sheetName val="tieu hoc"/>
      <sheetName val="THCS"/>
    </sheetNames>
    <sheetDataSet>
      <sheetData sheetId="0">
        <row r="13">
          <cell r="H13">
            <v>21</v>
          </cell>
        </row>
        <row r="49">
          <cell r="H49">
            <v>15</v>
          </cell>
        </row>
        <row r="85">
          <cell r="H85">
            <v>13</v>
          </cell>
        </row>
        <row r="89">
          <cell r="H89">
            <v>17</v>
          </cell>
        </row>
      </sheetData>
      <sheetData sheetId="1">
        <row r="103">
          <cell r="H103">
            <v>32</v>
          </cell>
        </row>
        <row r="278">
          <cell r="H278">
            <v>18</v>
          </cell>
        </row>
        <row r="377">
          <cell r="H377">
            <v>21</v>
          </cell>
        </row>
        <row r="553">
          <cell r="H553">
            <v>17</v>
          </cell>
        </row>
      </sheetData>
      <sheetData sheetId="2">
        <row r="134">
          <cell r="H134">
            <v>14</v>
          </cell>
        </row>
        <row r="364">
          <cell r="H364">
            <v>32</v>
          </cell>
        </row>
        <row r="594">
          <cell r="H594">
            <v>17</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m non "/>
      <sheetName val="tieu hoc"/>
      <sheetName val="THCS"/>
    </sheetNames>
    <sheetDataSet>
      <sheetData sheetId="0" refreshError="1"/>
      <sheetData sheetId="1">
        <row r="606">
          <cell r="H606">
            <v>28</v>
          </cell>
        </row>
      </sheetData>
      <sheetData sheetId="2">
        <row r="652">
          <cell r="H652">
            <v>27</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m non "/>
      <sheetName val="tieu hoc"/>
      <sheetName val="THCS"/>
      <sheetName val="thong ke"/>
      <sheetName val="Danh sach"/>
    </sheetNames>
    <sheetDataSet>
      <sheetData sheetId="0" refreshError="1">
        <row r="15">
          <cell r="H15">
            <v>30</v>
          </cell>
        </row>
        <row r="19">
          <cell r="H19">
            <v>34</v>
          </cell>
        </row>
        <row r="23">
          <cell r="H23">
            <v>27</v>
          </cell>
        </row>
        <row r="51">
          <cell r="H51">
            <v>30</v>
          </cell>
        </row>
        <row r="55">
          <cell r="H55">
            <v>20</v>
          </cell>
        </row>
        <row r="59">
          <cell r="H59">
            <v>26</v>
          </cell>
        </row>
        <row r="87">
          <cell r="H87">
            <v>23</v>
          </cell>
        </row>
        <row r="95">
          <cell r="H95">
            <v>38</v>
          </cell>
        </row>
      </sheetData>
      <sheetData sheetId="1" refreshError="1">
        <row r="29">
          <cell r="H29">
            <v>25</v>
          </cell>
        </row>
        <row r="30">
          <cell r="H30">
            <v>23</v>
          </cell>
        </row>
        <row r="31">
          <cell r="H31">
            <v>0</v>
          </cell>
        </row>
        <row r="50">
          <cell r="H50">
            <v>31</v>
          </cell>
        </row>
        <row r="75">
          <cell r="H75">
            <v>32</v>
          </cell>
        </row>
        <row r="100">
          <cell r="H100">
            <v>16</v>
          </cell>
        </row>
        <row r="125">
          <cell r="H125">
            <v>27</v>
          </cell>
        </row>
        <row r="376">
          <cell r="H376">
            <v>26</v>
          </cell>
        </row>
        <row r="401">
          <cell r="H401">
            <v>26</v>
          </cell>
        </row>
        <row r="426">
          <cell r="H426">
            <v>18</v>
          </cell>
        </row>
        <row r="451">
          <cell r="H451">
            <v>22</v>
          </cell>
        </row>
        <row r="576">
          <cell r="H576">
            <v>23</v>
          </cell>
        </row>
        <row r="601">
          <cell r="H601">
            <v>17</v>
          </cell>
        </row>
        <row r="626">
          <cell r="H626">
            <v>21</v>
          </cell>
        </row>
      </sheetData>
      <sheetData sheetId="2" refreshError="1">
        <row r="52">
          <cell r="H52">
            <v>34</v>
          </cell>
        </row>
        <row r="54">
          <cell r="H54">
            <v>16</v>
          </cell>
        </row>
        <row r="55">
          <cell r="H55">
            <v>16</v>
          </cell>
        </row>
        <row r="90">
          <cell r="H90">
            <v>26</v>
          </cell>
        </row>
        <row r="139">
          <cell r="H139">
            <v>31</v>
          </cell>
        </row>
        <row r="188">
          <cell r="H188">
            <v>31</v>
          </cell>
        </row>
        <row r="433">
          <cell r="H433">
            <v>39</v>
          </cell>
        </row>
        <row r="629">
          <cell r="H629">
            <v>36</v>
          </cell>
        </row>
        <row r="678">
          <cell r="H678">
            <v>38</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m non "/>
      <sheetName val="tieu hoc"/>
      <sheetName val="THCS"/>
    </sheetNames>
    <sheetDataSet>
      <sheetData sheetId="0" refreshError="1"/>
      <sheetData sheetId="1">
        <row r="652">
          <cell r="H652">
            <v>19</v>
          </cell>
        </row>
      </sheetData>
      <sheetData sheetId="2">
        <row r="694">
          <cell r="H694">
            <v>31</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m non "/>
      <sheetName val="tieu hoc"/>
      <sheetName val="THCS"/>
    </sheetNames>
    <sheetDataSet>
      <sheetData sheetId="0" refreshError="1"/>
      <sheetData sheetId="1">
        <row r="25">
          <cell r="H25">
            <v>10</v>
          </cell>
        </row>
      </sheetData>
      <sheetData sheetId="2">
        <row r="48">
          <cell r="H48">
            <v>23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4">
          <cell r="I4">
            <v>95</v>
          </cell>
          <cell r="O4">
            <v>104</v>
          </cell>
          <cell r="P4">
            <v>165</v>
          </cell>
        </row>
      </sheetData>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N"/>
      <sheetName val="TH"/>
      <sheetName val="THCS"/>
    </sheetNames>
    <sheetDataSet>
      <sheetData sheetId="0" refreshError="1"/>
      <sheetData sheetId="1">
        <row r="453">
          <cell r="H453">
            <v>20</v>
          </cell>
        </row>
      </sheetData>
      <sheetData sheetId="2">
        <row r="628">
          <cell r="H628">
            <v>20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m non "/>
      <sheetName val="tieu hoc"/>
      <sheetName val="THCS"/>
    </sheetNames>
    <sheetDataSet>
      <sheetData sheetId="0" refreshError="1"/>
      <sheetData sheetId="1">
        <row r="28">
          <cell r="H28">
            <v>14</v>
          </cell>
        </row>
      </sheetData>
      <sheetData sheetId="2">
        <row r="50">
          <cell r="H50">
            <v>32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workbookViewId="0">
      <selection activeCell="K6" sqref="K6"/>
    </sheetView>
  </sheetViews>
  <sheetFormatPr defaultColWidth="9.109375" defaultRowHeight="13.8" x14ac:dyDescent="0.25"/>
  <cols>
    <col min="1" max="1" width="5" style="39" customWidth="1"/>
    <col min="2" max="2" width="17.109375" style="39" customWidth="1"/>
    <col min="3" max="3" width="8.44140625" style="39" customWidth="1"/>
    <col min="4" max="4" width="8.33203125" style="39" customWidth="1"/>
    <col min="5" max="5" width="10.109375" style="39" customWidth="1"/>
    <col min="6" max="6" width="9.44140625" style="39" customWidth="1"/>
    <col min="7" max="7" width="8.5546875" style="39" customWidth="1"/>
    <col min="8" max="8" width="8.33203125" style="39" customWidth="1"/>
    <col min="9" max="9" width="10" style="39" customWidth="1"/>
    <col min="10" max="10" width="9.109375" style="39"/>
    <col min="11" max="11" width="9" style="39" customWidth="1"/>
    <col min="12" max="12" width="9.109375" style="39"/>
    <col min="13" max="13" width="9.88671875" style="39" customWidth="1"/>
    <col min="14" max="14" width="10.44140625" style="39" customWidth="1"/>
    <col min="15" max="16384" width="9.109375" style="39"/>
  </cols>
  <sheetData>
    <row r="1" spans="1:14" x14ac:dyDescent="0.25">
      <c r="A1" s="38" t="s">
        <v>85</v>
      </c>
      <c r="N1" s="24" t="s">
        <v>86</v>
      </c>
    </row>
    <row r="3" spans="1:14" x14ac:dyDescent="0.25">
      <c r="A3" s="89" t="s">
        <v>87</v>
      </c>
      <c r="B3" s="89"/>
      <c r="C3" s="89"/>
      <c r="D3" s="89"/>
      <c r="E3" s="89"/>
      <c r="F3" s="89"/>
      <c r="G3" s="89"/>
      <c r="H3" s="89"/>
      <c r="I3" s="89"/>
      <c r="J3" s="89"/>
      <c r="K3" s="89"/>
      <c r="L3" s="89"/>
      <c r="M3" s="89"/>
      <c r="N3" s="89"/>
    </row>
    <row r="5" spans="1:14" s="40" customFormat="1" x14ac:dyDescent="0.3">
      <c r="A5" s="90" t="s">
        <v>0</v>
      </c>
      <c r="B5" s="90" t="s">
        <v>88</v>
      </c>
      <c r="C5" s="90" t="s">
        <v>89</v>
      </c>
      <c r="D5" s="90"/>
      <c r="E5" s="90"/>
      <c r="F5" s="90"/>
      <c r="G5" s="90" t="s">
        <v>90</v>
      </c>
      <c r="H5" s="90"/>
      <c r="I5" s="90"/>
      <c r="J5" s="90"/>
      <c r="K5" s="90" t="s">
        <v>129</v>
      </c>
      <c r="L5" s="90"/>
      <c r="M5" s="90"/>
      <c r="N5" s="90"/>
    </row>
    <row r="6" spans="1:14" s="40" customFormat="1" x14ac:dyDescent="0.3">
      <c r="A6" s="90"/>
      <c r="B6" s="90"/>
      <c r="C6" s="41" t="s">
        <v>91</v>
      </c>
      <c r="D6" s="41" t="s">
        <v>92</v>
      </c>
      <c r="E6" s="41" t="s">
        <v>93</v>
      </c>
      <c r="F6" s="41" t="s">
        <v>1</v>
      </c>
      <c r="G6" s="41" t="s">
        <v>91</v>
      </c>
      <c r="H6" s="41" t="s">
        <v>92</v>
      </c>
      <c r="I6" s="41" t="s">
        <v>93</v>
      </c>
      <c r="J6" s="41" t="s">
        <v>1</v>
      </c>
      <c r="K6" s="41" t="s">
        <v>91</v>
      </c>
      <c r="L6" s="41" t="s">
        <v>92</v>
      </c>
      <c r="M6" s="41" t="s">
        <v>93</v>
      </c>
      <c r="N6" s="41" t="s">
        <v>1</v>
      </c>
    </row>
    <row r="7" spans="1:14" x14ac:dyDescent="0.25">
      <c r="A7" s="42">
        <v>1</v>
      </c>
      <c r="B7" s="43" t="s">
        <v>8</v>
      </c>
      <c r="C7" s="42">
        <v>219</v>
      </c>
      <c r="D7" s="42">
        <v>2403</v>
      </c>
      <c r="E7" s="42">
        <v>56623</v>
      </c>
      <c r="F7" s="42">
        <v>4886</v>
      </c>
      <c r="G7" s="42">
        <v>219</v>
      </c>
      <c r="H7" s="42">
        <v>2368</v>
      </c>
      <c r="I7" s="42">
        <v>64852</v>
      </c>
      <c r="J7" s="42">
        <v>4692</v>
      </c>
      <c r="K7" s="42">
        <f>[1]TongHop!$D$7</f>
        <v>219</v>
      </c>
      <c r="L7" s="42">
        <v>2437</v>
      </c>
      <c r="M7" s="42">
        <f>[1]TongHop!$J$2</f>
        <v>65116</v>
      </c>
      <c r="N7" s="42">
        <f>[1]TongHop!$M$7</f>
        <v>4658</v>
      </c>
    </row>
    <row r="8" spans="1:14" x14ac:dyDescent="0.25">
      <c r="A8" s="42">
        <v>2</v>
      </c>
      <c r="B8" s="43" t="s">
        <v>13</v>
      </c>
      <c r="C8" s="42">
        <v>284</v>
      </c>
      <c r="D8" s="42">
        <v>7960</v>
      </c>
      <c r="E8" s="42">
        <v>293493</v>
      </c>
      <c r="F8" s="42">
        <v>9853</v>
      </c>
      <c r="G8" s="42">
        <v>283</v>
      </c>
      <c r="H8" s="42">
        <v>7905</v>
      </c>
      <c r="I8" s="42">
        <v>294956</v>
      </c>
      <c r="J8" s="42">
        <v>9692</v>
      </c>
      <c r="K8" s="42">
        <f>[1]TongHop!$D$19</f>
        <v>279</v>
      </c>
      <c r="L8" s="42">
        <f>[1]TongHop!$G$19</f>
        <v>7816</v>
      </c>
      <c r="M8" s="42">
        <f>[1]TongHop!$J$19</f>
        <v>286207</v>
      </c>
      <c r="N8" s="42">
        <f>[1]TongHop!$M$19</f>
        <v>10047</v>
      </c>
    </row>
    <row r="9" spans="1:14" x14ac:dyDescent="0.25">
      <c r="A9" s="42">
        <v>3</v>
      </c>
      <c r="B9" s="43" t="s">
        <v>24</v>
      </c>
      <c r="C9" s="42">
        <v>178</v>
      </c>
      <c r="D9" s="42">
        <v>4439</v>
      </c>
      <c r="E9" s="42">
        <v>183398</v>
      </c>
      <c r="F9" s="42">
        <v>7892</v>
      </c>
      <c r="G9" s="42">
        <v>177</v>
      </c>
      <c r="H9" s="42">
        <v>4423</v>
      </c>
      <c r="I9" s="42">
        <v>187336</v>
      </c>
      <c r="J9" s="42">
        <v>7770</v>
      </c>
      <c r="K9" s="42">
        <f>[1]TongHop!$D$31</f>
        <v>178</v>
      </c>
      <c r="L9" s="42">
        <f>[1]TongHop!$G$31</f>
        <v>4607</v>
      </c>
      <c r="M9" s="42">
        <f>[1]TongHop!$J$31</f>
        <v>200029</v>
      </c>
      <c r="N9" s="42">
        <f>[1]TongHop!$M$31</f>
        <v>7937</v>
      </c>
    </row>
    <row r="10" spans="1:14" x14ac:dyDescent="0.25">
      <c r="A10" s="42">
        <v>4</v>
      </c>
      <c r="B10" s="43" t="s">
        <v>83</v>
      </c>
      <c r="C10" s="42">
        <v>50</v>
      </c>
      <c r="D10" s="42">
        <v>1428</v>
      </c>
      <c r="E10" s="42">
        <v>57979</v>
      </c>
      <c r="F10" s="42">
        <v>3019</v>
      </c>
      <c r="G10" s="42">
        <v>50</v>
      </c>
      <c r="H10" s="42">
        <v>1422</v>
      </c>
      <c r="I10" s="42">
        <v>58684</v>
      </c>
      <c r="J10" s="42">
        <v>3038</v>
      </c>
      <c r="K10" s="42">
        <f>[1]TongHop!$D$43</f>
        <v>50</v>
      </c>
      <c r="L10" s="42">
        <f>[1]TongHop!$G$43</f>
        <v>1432</v>
      </c>
      <c r="M10" s="42">
        <f>[1]TongHop!$J$43</f>
        <v>60103</v>
      </c>
      <c r="N10" s="42">
        <f>[1]TongHop!$M$43</f>
        <v>3072</v>
      </c>
    </row>
    <row r="11" spans="1:14" x14ac:dyDescent="0.25">
      <c r="A11" s="87"/>
      <c r="B11" s="87" t="s">
        <v>45</v>
      </c>
      <c r="C11" s="87">
        <f>SUM(C7:C10)</f>
        <v>731</v>
      </c>
      <c r="D11" s="87">
        <f t="shared" ref="D11:N11" si="0">SUM(D7:D10)</f>
        <v>16230</v>
      </c>
      <c r="E11" s="87">
        <f t="shared" si="0"/>
        <v>591493</v>
      </c>
      <c r="F11" s="87">
        <f t="shared" si="0"/>
        <v>25650</v>
      </c>
      <c r="G11" s="87">
        <f t="shared" si="0"/>
        <v>729</v>
      </c>
      <c r="H11" s="87">
        <f t="shared" si="0"/>
        <v>16118</v>
      </c>
      <c r="I11" s="87">
        <f t="shared" si="0"/>
        <v>605828</v>
      </c>
      <c r="J11" s="87">
        <f t="shared" si="0"/>
        <v>25192</v>
      </c>
      <c r="K11" s="87">
        <f t="shared" si="0"/>
        <v>726</v>
      </c>
      <c r="L11" s="87">
        <f t="shared" si="0"/>
        <v>16292</v>
      </c>
      <c r="M11" s="87">
        <f t="shared" si="0"/>
        <v>611455</v>
      </c>
      <c r="N11" s="87">
        <f t="shared" si="0"/>
        <v>25714</v>
      </c>
    </row>
  </sheetData>
  <mergeCells count="6">
    <mergeCell ref="A3:N3"/>
    <mergeCell ref="A5:A6"/>
    <mergeCell ref="B5:B6"/>
    <mergeCell ref="C5:F5"/>
    <mergeCell ref="G5:J5"/>
    <mergeCell ref="K5:N5"/>
  </mergeCells>
  <pageMargins left="0.56000000000000005" right="0.7" top="0.67"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workbookViewId="0">
      <selection activeCell="E20" sqref="E20"/>
    </sheetView>
  </sheetViews>
  <sheetFormatPr defaultRowHeight="14.4" x14ac:dyDescent="0.3"/>
  <cols>
    <col min="1" max="1" width="3.88671875" customWidth="1"/>
    <col min="2" max="2" width="20.5546875" customWidth="1"/>
    <col min="3" max="4" width="7" customWidth="1"/>
    <col min="5" max="5" width="6.109375" customWidth="1"/>
    <col min="6" max="6" width="8.109375" customWidth="1"/>
    <col min="7" max="7" width="6" customWidth="1"/>
    <col min="8" max="8" width="6.88671875" customWidth="1"/>
    <col min="9" max="9" width="7.5546875" customWidth="1"/>
    <col min="10" max="10" width="6.88671875" customWidth="1"/>
    <col min="11" max="13" width="6.44140625" customWidth="1"/>
    <col min="14" max="14" width="7.88671875" customWidth="1"/>
    <col min="15" max="15" width="5.6640625" customWidth="1"/>
    <col min="16" max="16" width="5.5546875" customWidth="1"/>
    <col min="17" max="17" width="5.109375" customWidth="1"/>
    <col min="18" max="20" width="6.44140625" customWidth="1"/>
    <col min="21" max="21" width="5.88671875" customWidth="1"/>
    <col min="22" max="22" width="5.33203125" customWidth="1"/>
  </cols>
  <sheetData>
    <row r="1" spans="1:22" x14ac:dyDescent="0.3">
      <c r="A1" s="38" t="s">
        <v>85</v>
      </c>
      <c r="B1" s="39"/>
      <c r="C1" s="39"/>
      <c r="D1" s="39"/>
      <c r="E1" s="39"/>
      <c r="F1" s="39"/>
      <c r="G1" s="39"/>
      <c r="H1" s="39"/>
      <c r="I1" s="39"/>
      <c r="V1" s="24" t="s">
        <v>65</v>
      </c>
    </row>
    <row r="2" spans="1:22" x14ac:dyDescent="0.3">
      <c r="A2" s="39"/>
      <c r="B2" s="39"/>
      <c r="C2" s="39"/>
      <c r="D2" s="39"/>
      <c r="E2" s="39"/>
      <c r="F2" s="39"/>
      <c r="G2" s="39"/>
      <c r="H2" s="39"/>
      <c r="I2" s="39"/>
    </row>
    <row r="3" spans="1:22" x14ac:dyDescent="0.3">
      <c r="A3" s="89" t="s">
        <v>94</v>
      </c>
      <c r="B3" s="89"/>
      <c r="C3" s="89"/>
      <c r="D3" s="89"/>
      <c r="E3" s="89"/>
      <c r="F3" s="89"/>
      <c r="G3" s="89"/>
      <c r="H3" s="89"/>
      <c r="I3" s="89"/>
      <c r="J3" s="89"/>
      <c r="K3" s="89"/>
      <c r="L3" s="89"/>
      <c r="M3" s="89"/>
      <c r="N3" s="89"/>
      <c r="O3" s="89"/>
      <c r="P3" s="89"/>
      <c r="Q3" s="89"/>
      <c r="R3" s="89"/>
      <c r="S3" s="89"/>
      <c r="T3" s="89"/>
      <c r="U3" s="89"/>
      <c r="V3" s="89"/>
    </row>
    <row r="4" spans="1:22" x14ac:dyDescent="0.3">
      <c r="A4" s="39"/>
      <c r="B4" s="39"/>
      <c r="C4" s="39"/>
      <c r="D4" s="39"/>
      <c r="E4" s="39"/>
      <c r="F4" s="39"/>
      <c r="G4" s="39"/>
      <c r="H4" s="39"/>
      <c r="I4" s="39"/>
    </row>
    <row r="5" spans="1:22" s="44" customFormat="1" x14ac:dyDescent="0.3">
      <c r="A5" s="91" t="s">
        <v>0</v>
      </c>
      <c r="B5" s="91" t="s">
        <v>88</v>
      </c>
      <c r="C5" s="92" t="s">
        <v>8</v>
      </c>
      <c r="D5" s="92"/>
      <c r="E5" s="92"/>
      <c r="F5" s="92"/>
      <c r="G5" s="92"/>
      <c r="H5" s="92" t="s">
        <v>13</v>
      </c>
      <c r="I5" s="92"/>
      <c r="J5" s="92"/>
      <c r="K5" s="92"/>
      <c r="L5" s="92"/>
      <c r="M5" s="92" t="s">
        <v>95</v>
      </c>
      <c r="N5" s="92"/>
      <c r="O5" s="92"/>
      <c r="P5" s="92"/>
      <c r="Q5" s="92"/>
      <c r="R5" s="92" t="s">
        <v>96</v>
      </c>
      <c r="S5" s="92"/>
      <c r="T5" s="92"/>
      <c r="U5" s="92"/>
      <c r="V5" s="92"/>
    </row>
    <row r="6" spans="1:22" s="44" customFormat="1" ht="15" customHeight="1" x14ac:dyDescent="0.3">
      <c r="A6" s="91"/>
      <c r="B6" s="91"/>
      <c r="C6" s="93" t="s">
        <v>99</v>
      </c>
      <c r="D6" s="96" t="s">
        <v>100</v>
      </c>
      <c r="E6" s="99" t="s">
        <v>101</v>
      </c>
      <c r="F6" s="102" t="s">
        <v>102</v>
      </c>
      <c r="G6" s="103"/>
      <c r="H6" s="92" t="s">
        <v>99</v>
      </c>
      <c r="I6" s="92" t="s">
        <v>100</v>
      </c>
      <c r="J6" s="92" t="s">
        <v>101</v>
      </c>
      <c r="K6" s="92" t="s">
        <v>102</v>
      </c>
      <c r="L6" s="92"/>
      <c r="M6" s="92" t="s">
        <v>99</v>
      </c>
      <c r="N6" s="92" t="s">
        <v>100</v>
      </c>
      <c r="O6" s="92" t="s">
        <v>101</v>
      </c>
      <c r="P6" s="92" t="s">
        <v>102</v>
      </c>
      <c r="Q6" s="92"/>
      <c r="R6" s="92" t="s">
        <v>99</v>
      </c>
      <c r="S6" s="92" t="s">
        <v>100</v>
      </c>
      <c r="T6" s="92" t="s">
        <v>101</v>
      </c>
      <c r="U6" s="92" t="s">
        <v>102</v>
      </c>
      <c r="V6" s="92"/>
    </row>
    <row r="7" spans="1:22" s="44" customFormat="1" ht="15" customHeight="1" x14ac:dyDescent="0.3">
      <c r="A7" s="91"/>
      <c r="B7" s="91"/>
      <c r="C7" s="94"/>
      <c r="D7" s="97"/>
      <c r="E7" s="100"/>
      <c r="F7" s="96" t="s">
        <v>103</v>
      </c>
      <c r="G7" s="99" t="s">
        <v>104</v>
      </c>
      <c r="H7" s="92"/>
      <c r="I7" s="92"/>
      <c r="J7" s="92"/>
      <c r="K7" s="92" t="s">
        <v>103</v>
      </c>
      <c r="L7" s="92" t="s">
        <v>104</v>
      </c>
      <c r="M7" s="92"/>
      <c r="N7" s="92"/>
      <c r="O7" s="92"/>
      <c r="P7" s="92" t="s">
        <v>103</v>
      </c>
      <c r="Q7" s="92" t="s">
        <v>104</v>
      </c>
      <c r="R7" s="92"/>
      <c r="S7" s="92"/>
      <c r="T7" s="92"/>
      <c r="U7" s="92" t="s">
        <v>103</v>
      </c>
      <c r="V7" s="92" t="s">
        <v>104</v>
      </c>
    </row>
    <row r="8" spans="1:22" s="44" customFormat="1" x14ac:dyDescent="0.3">
      <c r="A8" s="91"/>
      <c r="B8" s="91"/>
      <c r="C8" s="95"/>
      <c r="D8" s="98"/>
      <c r="E8" s="101"/>
      <c r="F8" s="98"/>
      <c r="G8" s="101"/>
      <c r="H8" s="92"/>
      <c r="I8" s="92"/>
      <c r="J8" s="92"/>
      <c r="K8" s="92"/>
      <c r="L8" s="92"/>
      <c r="M8" s="92"/>
      <c r="N8" s="92"/>
      <c r="O8" s="92"/>
      <c r="P8" s="92"/>
      <c r="Q8" s="92"/>
      <c r="R8" s="92"/>
      <c r="S8" s="92"/>
      <c r="T8" s="92"/>
      <c r="U8" s="92"/>
      <c r="V8" s="92"/>
    </row>
    <row r="9" spans="1:22" x14ac:dyDescent="0.3">
      <c r="A9" s="45">
        <v>1</v>
      </c>
      <c r="B9" s="45" t="s">
        <v>105</v>
      </c>
      <c r="C9" s="46">
        <f>[1]TongHop!G8</f>
        <v>241</v>
      </c>
      <c r="D9" s="46">
        <f>[1]TongHop!J8</f>
        <v>6220</v>
      </c>
      <c r="E9" s="46">
        <f>[1]TongHop!M8</f>
        <v>478</v>
      </c>
      <c r="F9" s="47">
        <f>D9/C9</f>
        <v>25.809128630705395</v>
      </c>
      <c r="G9" s="47">
        <f>E9/C9</f>
        <v>1.9834024896265561</v>
      </c>
      <c r="H9" s="46">
        <f>[1]TongHop!G20</f>
        <v>376</v>
      </c>
      <c r="I9" s="46">
        <f>[1]TongHop!J20</f>
        <v>11311</v>
      </c>
      <c r="J9" s="45">
        <f>[1]TongHop!M20</f>
        <v>536</v>
      </c>
      <c r="K9" s="47">
        <f>I9/H9</f>
        <v>30.082446808510639</v>
      </c>
      <c r="L9" s="48">
        <f>J9/H9</f>
        <v>1.425531914893617</v>
      </c>
      <c r="M9" s="46">
        <f>[1]TongHop!G32</f>
        <v>238</v>
      </c>
      <c r="N9" s="46">
        <f>[1]TongHop!J32</f>
        <v>8074</v>
      </c>
      <c r="O9" s="45">
        <f>[1]TongHop!M32</f>
        <v>459</v>
      </c>
      <c r="P9" s="47">
        <f>N9/M9</f>
        <v>33.924369747899156</v>
      </c>
      <c r="Q9" s="48">
        <f>O9/M9</f>
        <v>1.9285714285714286</v>
      </c>
      <c r="R9" s="46">
        <f>[1]TongHop!G44</f>
        <v>96</v>
      </c>
      <c r="S9" s="46">
        <f>[1]TongHop!J44</f>
        <v>4119</v>
      </c>
      <c r="T9" s="45">
        <f>[1]TongHop!M44</f>
        <v>211</v>
      </c>
      <c r="U9" s="47">
        <f>S9/R9</f>
        <v>42.90625</v>
      </c>
      <c r="V9" s="48">
        <f>T9/R9</f>
        <v>2.1979166666666665</v>
      </c>
    </row>
    <row r="10" spans="1:22" x14ac:dyDescent="0.3">
      <c r="A10" s="45">
        <v>2</v>
      </c>
      <c r="B10" s="45" t="s">
        <v>106</v>
      </c>
      <c r="C10" s="46">
        <f>[1]TongHop!G9</f>
        <v>290</v>
      </c>
      <c r="D10" s="46">
        <f>[1]TongHop!J9</f>
        <v>8184</v>
      </c>
      <c r="E10" s="46">
        <f>[1]TongHop!M9</f>
        <v>624</v>
      </c>
      <c r="F10" s="47">
        <f t="shared" ref="F10:F19" si="0">D10/C10</f>
        <v>28.220689655172414</v>
      </c>
      <c r="G10" s="47">
        <f t="shared" ref="G10:G19" si="1">E10/C10</f>
        <v>2.1517241379310343</v>
      </c>
      <c r="H10" s="46">
        <f>[1]TongHop!G21</f>
        <v>562</v>
      </c>
      <c r="I10" s="46">
        <f>[1]TongHop!J21</f>
        <v>18453</v>
      </c>
      <c r="J10" s="45">
        <f>[1]TongHop!M21</f>
        <v>764</v>
      </c>
      <c r="K10" s="47">
        <f t="shared" ref="K10:K19" si="2">I10/H10</f>
        <v>32.834519572953738</v>
      </c>
      <c r="L10" s="48">
        <f t="shared" ref="L10:L19" si="3">J10/H10</f>
        <v>1.3594306049822065</v>
      </c>
      <c r="M10" s="46">
        <f>[1]TongHop!G33</f>
        <v>334</v>
      </c>
      <c r="N10" s="46">
        <f>[1]TongHop!J33</f>
        <v>13552</v>
      </c>
      <c r="O10" s="45">
        <f>[1]TongHop!M33</f>
        <v>620</v>
      </c>
      <c r="P10" s="47">
        <f t="shared" ref="P10:P19" si="4">N10/M10</f>
        <v>40.574850299401199</v>
      </c>
      <c r="Q10" s="48">
        <f t="shared" ref="Q10:Q19" si="5">O10/M10</f>
        <v>1.8562874251497006</v>
      </c>
      <c r="R10" s="46">
        <f>[1]TongHop!G45</f>
        <v>143</v>
      </c>
      <c r="S10" s="46">
        <f>[1]TongHop!J45</f>
        <v>5851</v>
      </c>
      <c r="T10" s="45">
        <f>[1]TongHop!M45</f>
        <v>307</v>
      </c>
      <c r="U10" s="47">
        <f t="shared" ref="U10:U19" si="6">S10/R10</f>
        <v>40.916083916083913</v>
      </c>
      <c r="V10" s="48">
        <f t="shared" ref="V10:V19" si="7">T10/R10</f>
        <v>2.1468531468531467</v>
      </c>
    </row>
    <row r="11" spans="1:22" x14ac:dyDescent="0.3">
      <c r="A11" s="45">
        <v>3</v>
      </c>
      <c r="B11" s="45" t="s">
        <v>107</v>
      </c>
      <c r="C11" s="46">
        <f>[1]TongHop!G10</f>
        <v>178</v>
      </c>
      <c r="D11" s="46">
        <f>[1]TongHop!J10</f>
        <v>5615</v>
      </c>
      <c r="E11" s="46">
        <f>[1]TongHop!M10</f>
        <v>344</v>
      </c>
      <c r="F11" s="47">
        <f t="shared" si="0"/>
        <v>31.54494382022472</v>
      </c>
      <c r="G11" s="47">
        <f t="shared" si="1"/>
        <v>1.9325842696629214</v>
      </c>
      <c r="H11" s="46">
        <f>[1]TongHop!G22</f>
        <v>378</v>
      </c>
      <c r="I11" s="46">
        <f>[1]TongHop!J22</f>
        <v>12543</v>
      </c>
      <c r="J11" s="45">
        <f>[1]TongHop!M22</f>
        <v>551</v>
      </c>
      <c r="K11" s="47">
        <f t="shared" si="2"/>
        <v>33.182539682539684</v>
      </c>
      <c r="L11" s="48">
        <f t="shared" si="3"/>
        <v>1.4576719576719577</v>
      </c>
      <c r="M11" s="46">
        <f>[1]TongHop!G34</f>
        <v>220</v>
      </c>
      <c r="N11" s="46">
        <f>[1]TongHop!J34</f>
        <v>9059</v>
      </c>
      <c r="O11" s="45">
        <f>[1]TongHop!M34</f>
        <v>393</v>
      </c>
      <c r="P11" s="47">
        <f t="shared" si="4"/>
        <v>41.177272727272729</v>
      </c>
      <c r="Q11" s="48">
        <f t="shared" si="5"/>
        <v>1.7863636363636364</v>
      </c>
      <c r="R11" s="46">
        <f>[1]TongHop!G46</f>
        <v>84</v>
      </c>
      <c r="S11" s="46">
        <f>[1]TongHop!J46</f>
        <v>3602</v>
      </c>
      <c r="T11" s="45">
        <f>[1]TongHop!M46</f>
        <v>185</v>
      </c>
      <c r="U11" s="47">
        <f t="shared" si="6"/>
        <v>42.88095238095238</v>
      </c>
      <c r="V11" s="48">
        <f t="shared" si="7"/>
        <v>2.2023809523809526</v>
      </c>
    </row>
    <row r="12" spans="1:22" x14ac:dyDescent="0.3">
      <c r="A12" s="45">
        <v>4</v>
      </c>
      <c r="B12" s="45" t="s">
        <v>108</v>
      </c>
      <c r="C12" s="46">
        <f>[1]TongHop!G11</f>
        <v>165</v>
      </c>
      <c r="D12" s="46">
        <f>[1]TongHop!J11</f>
        <v>4608</v>
      </c>
      <c r="E12" s="46">
        <f>[1]TongHop!M11</f>
        <v>317</v>
      </c>
      <c r="F12" s="47">
        <f t="shared" si="0"/>
        <v>27.927272727272726</v>
      </c>
      <c r="G12" s="47">
        <f t="shared" si="1"/>
        <v>1.9212121212121211</v>
      </c>
      <c r="H12" s="46">
        <f>[1]TongHop!G23</f>
        <v>627</v>
      </c>
      <c r="I12" s="46">
        <f>[1]TongHop!J23</f>
        <v>23583</v>
      </c>
      <c r="J12" s="45">
        <f>[1]TongHop!M23</f>
        <v>726</v>
      </c>
      <c r="K12" s="47">
        <f t="shared" si="2"/>
        <v>37.612440191387563</v>
      </c>
      <c r="L12" s="48">
        <f t="shared" si="3"/>
        <v>1.1578947368421053</v>
      </c>
      <c r="M12" s="46">
        <f>[1]TongHop!G35</f>
        <v>367</v>
      </c>
      <c r="N12" s="46">
        <f>[1]TongHop!J35</f>
        <v>16273</v>
      </c>
      <c r="O12" s="45">
        <f>[1]TongHop!M35</f>
        <v>574</v>
      </c>
      <c r="P12" s="47">
        <f t="shared" si="4"/>
        <v>44.340599455040874</v>
      </c>
      <c r="Q12" s="48">
        <f t="shared" si="5"/>
        <v>1.5640326975476839</v>
      </c>
      <c r="R12" s="46">
        <f>[1]TongHop!G47</f>
        <v>129</v>
      </c>
      <c r="S12" s="46">
        <f>[1]TongHop!J47</f>
        <v>5634</v>
      </c>
      <c r="T12" s="45">
        <f>[1]TongHop!M47</f>
        <v>271</v>
      </c>
      <c r="U12" s="47">
        <f t="shared" si="6"/>
        <v>43.674418604651166</v>
      </c>
      <c r="V12" s="48">
        <f t="shared" si="7"/>
        <v>2.1007751937984498</v>
      </c>
    </row>
    <row r="13" spans="1:22" x14ac:dyDescent="0.3">
      <c r="A13" s="45">
        <v>5</v>
      </c>
      <c r="B13" s="45" t="s">
        <v>109</v>
      </c>
      <c r="C13" s="46">
        <f>[1]TongHop!G12</f>
        <v>196</v>
      </c>
      <c r="D13" s="46">
        <f>[1]TongHop!J12</f>
        <v>5134</v>
      </c>
      <c r="E13" s="46">
        <f>[1]TongHop!M12</f>
        <v>365</v>
      </c>
      <c r="F13" s="47">
        <f t="shared" si="0"/>
        <v>26.193877551020407</v>
      </c>
      <c r="G13" s="47">
        <f t="shared" si="1"/>
        <v>1.8622448979591837</v>
      </c>
      <c r="H13" s="46">
        <f>[1]TongHop!G24</f>
        <v>606</v>
      </c>
      <c r="I13" s="46">
        <f>[1]TongHop!J24</f>
        <v>22095</v>
      </c>
      <c r="J13" s="45">
        <f>[1]TongHop!M24</f>
        <v>733</v>
      </c>
      <c r="K13" s="47">
        <f t="shared" si="2"/>
        <v>36.460396039603964</v>
      </c>
      <c r="L13" s="48">
        <f t="shared" si="3"/>
        <v>1.2095709570957096</v>
      </c>
      <c r="M13" s="46">
        <f>[1]TongHop!G36</f>
        <v>358</v>
      </c>
      <c r="N13" s="46">
        <f>[1]TongHop!J36</f>
        <v>15200</v>
      </c>
      <c r="O13" s="45">
        <f>[1]TongHop!M36</f>
        <v>540</v>
      </c>
      <c r="P13" s="47">
        <f t="shared" si="4"/>
        <v>42.458100558659218</v>
      </c>
      <c r="Q13" s="48">
        <f t="shared" si="5"/>
        <v>1.5083798882681565</v>
      </c>
      <c r="R13" s="46">
        <f>[1]TongHop!G48</f>
        <v>105</v>
      </c>
      <c r="S13" s="46">
        <f>[1]TongHop!J48</f>
        <v>4597</v>
      </c>
      <c r="T13" s="45">
        <f>[1]TongHop!M48</f>
        <v>206</v>
      </c>
      <c r="U13" s="47">
        <f t="shared" si="6"/>
        <v>43.780952380952378</v>
      </c>
      <c r="V13" s="48">
        <f t="shared" si="7"/>
        <v>1.9619047619047618</v>
      </c>
    </row>
    <row r="14" spans="1:22" x14ac:dyDescent="0.3">
      <c r="A14" s="45">
        <v>6</v>
      </c>
      <c r="B14" s="45" t="s">
        <v>110</v>
      </c>
      <c r="C14" s="46">
        <f>[1]TongHop!G13</f>
        <v>260</v>
      </c>
      <c r="D14" s="46">
        <f>[1]TongHop!J13</f>
        <v>6981</v>
      </c>
      <c r="E14" s="46">
        <f>[1]TongHop!M13</f>
        <v>496</v>
      </c>
      <c r="F14" s="47">
        <f t="shared" si="0"/>
        <v>26.85</v>
      </c>
      <c r="G14" s="47">
        <f t="shared" si="1"/>
        <v>1.9076923076923078</v>
      </c>
      <c r="H14" s="46">
        <f>[1]TongHop!G25</f>
        <v>484</v>
      </c>
      <c r="I14" s="46">
        <f>[1]TongHop!J25</f>
        <v>14745</v>
      </c>
      <c r="J14" s="45">
        <f>[1]TongHop!M25</f>
        <v>658</v>
      </c>
      <c r="K14" s="47">
        <f t="shared" si="2"/>
        <v>30.464876033057852</v>
      </c>
      <c r="L14" s="48">
        <f t="shared" si="3"/>
        <v>1.359504132231405</v>
      </c>
      <c r="M14" s="46">
        <f>[1]TongHop!G37</f>
        <v>283</v>
      </c>
      <c r="N14" s="46">
        <f>[1]TongHop!J37</f>
        <v>11133</v>
      </c>
      <c r="O14" s="45">
        <f>[1]TongHop!M37</f>
        <v>552</v>
      </c>
      <c r="P14" s="47">
        <f t="shared" si="4"/>
        <v>39.339222614840992</v>
      </c>
      <c r="Q14" s="48">
        <f t="shared" si="5"/>
        <v>1.9505300353356891</v>
      </c>
      <c r="R14" s="46">
        <f>[1]TongHop!G49</f>
        <v>108</v>
      </c>
      <c r="S14" s="46">
        <f>[1]TongHop!J49</f>
        <v>4376</v>
      </c>
      <c r="T14" s="45">
        <f>[1]TongHop!M49</f>
        <v>231</v>
      </c>
      <c r="U14" s="47">
        <f t="shared" si="6"/>
        <v>40.518518518518519</v>
      </c>
      <c r="V14" s="48">
        <f t="shared" si="7"/>
        <v>2.1388888888888888</v>
      </c>
    </row>
    <row r="15" spans="1:22" x14ac:dyDescent="0.3">
      <c r="A15" s="45">
        <v>7</v>
      </c>
      <c r="B15" s="45" t="s">
        <v>111</v>
      </c>
      <c r="C15" s="46">
        <f>[1]TongHop!G14</f>
        <v>163</v>
      </c>
      <c r="D15" s="46">
        <f>[1]TongHop!J14</f>
        <v>4496</v>
      </c>
      <c r="E15" s="46">
        <f>[1]TongHop!M14</f>
        <v>319</v>
      </c>
      <c r="F15" s="47">
        <f t="shared" si="0"/>
        <v>27.582822085889571</v>
      </c>
      <c r="G15" s="47">
        <f t="shared" si="1"/>
        <v>1.9570552147239264</v>
      </c>
      <c r="H15" s="46">
        <f>[1]TongHop!G26</f>
        <v>460</v>
      </c>
      <c r="I15" s="46">
        <f>[1]TongHop!J26</f>
        <v>16442</v>
      </c>
      <c r="J15" s="45">
        <f>[1]TongHop!M26</f>
        <v>595</v>
      </c>
      <c r="K15" s="47">
        <f t="shared" si="2"/>
        <v>35.743478260869566</v>
      </c>
      <c r="L15" s="48">
        <f t="shared" si="3"/>
        <v>1.2934782608695652</v>
      </c>
      <c r="M15" s="46">
        <f>[1]TongHop!G38</f>
        <v>274</v>
      </c>
      <c r="N15" s="46">
        <f>[1]TongHop!J38</f>
        <v>11484</v>
      </c>
      <c r="O15" s="45">
        <f>[1]TongHop!M38</f>
        <v>464</v>
      </c>
      <c r="P15" s="47">
        <f t="shared" si="4"/>
        <v>41.912408759124091</v>
      </c>
      <c r="Q15" s="48">
        <f t="shared" si="5"/>
        <v>1.6934306569343065</v>
      </c>
      <c r="R15" s="46">
        <f>[1]TongHop!G50</f>
        <v>107</v>
      </c>
      <c r="S15" s="46">
        <f>[1]TongHop!J50</f>
        <v>4507</v>
      </c>
      <c r="T15" s="45">
        <f>[1]TongHop!M50</f>
        <v>229</v>
      </c>
      <c r="U15" s="47">
        <f t="shared" si="6"/>
        <v>42.121495327102807</v>
      </c>
      <c r="V15" s="48">
        <f t="shared" si="7"/>
        <v>2.1401869158878504</v>
      </c>
    </row>
    <row r="16" spans="1:22" x14ac:dyDescent="0.3">
      <c r="A16" s="45">
        <v>8</v>
      </c>
      <c r="B16" s="45" t="s">
        <v>112</v>
      </c>
      <c r="C16" s="46">
        <f>[1]TongHop!G15</f>
        <v>251</v>
      </c>
      <c r="D16" s="46">
        <f>[1]TongHop!J15</f>
        <v>6682</v>
      </c>
      <c r="E16" s="46">
        <f>[1]TongHop!M15</f>
        <v>489</v>
      </c>
      <c r="F16" s="47">
        <f t="shared" si="0"/>
        <v>26.621513944223107</v>
      </c>
      <c r="G16" s="47">
        <f t="shared" si="1"/>
        <v>1.9482071713147411</v>
      </c>
      <c r="H16" s="46">
        <f>[1]TongHop!G27</f>
        <v>2345</v>
      </c>
      <c r="I16" s="46">
        <f>[1]TongHop!J27</f>
        <v>94021</v>
      </c>
      <c r="J16" s="45">
        <f>[1]TongHop!M27</f>
        <v>2966</v>
      </c>
      <c r="K16" s="47">
        <f t="shared" si="2"/>
        <v>40.094243070362474</v>
      </c>
      <c r="L16" s="48">
        <f t="shared" si="3"/>
        <v>1.264818763326226</v>
      </c>
      <c r="M16" s="46">
        <f>[1]TongHop!G39</f>
        <v>1403</v>
      </c>
      <c r="N16" s="46">
        <f>[1]TongHop!J39</f>
        <v>66302</v>
      </c>
      <c r="O16" s="45">
        <f>[1]TongHop!M39</f>
        <v>2375</v>
      </c>
      <c r="P16" s="47">
        <f t="shared" si="4"/>
        <v>47.257305773342836</v>
      </c>
      <c r="Q16" s="48">
        <f t="shared" si="5"/>
        <v>1.6928011404133998</v>
      </c>
      <c r="R16" s="46">
        <f>[1]TongHop!G51</f>
        <v>351</v>
      </c>
      <c r="S16" s="46">
        <f>[1]TongHop!J51</f>
        <v>14297</v>
      </c>
      <c r="T16" s="45">
        <f>[1]TongHop!M51</f>
        <v>822</v>
      </c>
      <c r="U16" s="47">
        <f t="shared" si="6"/>
        <v>40.732193732193736</v>
      </c>
      <c r="V16" s="48">
        <f t="shared" si="7"/>
        <v>2.341880341880342</v>
      </c>
    </row>
    <row r="17" spans="1:22" x14ac:dyDescent="0.3">
      <c r="A17" s="45">
        <v>9</v>
      </c>
      <c r="B17" s="45" t="s">
        <v>113</v>
      </c>
      <c r="C17" s="46">
        <f>[1]TongHop!G16</f>
        <v>179</v>
      </c>
      <c r="D17" s="46">
        <f>[1]TongHop!J16</f>
        <v>4779</v>
      </c>
      <c r="E17" s="46">
        <f>[1]TongHop!M16</f>
        <v>352</v>
      </c>
      <c r="F17" s="47">
        <f t="shared" si="0"/>
        <v>26.69832402234637</v>
      </c>
      <c r="G17" s="47">
        <f t="shared" si="1"/>
        <v>1.9664804469273742</v>
      </c>
      <c r="H17" s="46">
        <f>[1]TongHop!G28</f>
        <v>849</v>
      </c>
      <c r="I17" s="46">
        <f>[1]TongHop!J28</f>
        <v>35072</v>
      </c>
      <c r="J17" s="45">
        <f>[1]TongHop!M28</f>
        <v>1032</v>
      </c>
      <c r="K17" s="47">
        <f t="shared" si="2"/>
        <v>41.309776207302711</v>
      </c>
      <c r="L17" s="48">
        <f t="shared" si="3"/>
        <v>1.215547703180212</v>
      </c>
      <c r="M17" s="46">
        <f>[1]TongHop!G40</f>
        <v>485</v>
      </c>
      <c r="N17" s="46">
        <f>[1]TongHop!J40</f>
        <v>22418</v>
      </c>
      <c r="O17" s="45">
        <f>[1]TongHop!M40</f>
        <v>809</v>
      </c>
      <c r="P17" s="47">
        <f t="shared" si="4"/>
        <v>46.222680412371133</v>
      </c>
      <c r="Q17" s="48">
        <f t="shared" si="5"/>
        <v>1.6680412371134021</v>
      </c>
      <c r="R17" s="46">
        <f>[1]TongHop!G52</f>
        <v>123</v>
      </c>
      <c r="S17" s="46">
        <f>[1]TongHop!J52</f>
        <v>5048</v>
      </c>
      <c r="T17" s="45">
        <f>[1]TongHop!M52</f>
        <v>204</v>
      </c>
      <c r="U17" s="47">
        <f t="shared" si="6"/>
        <v>41.040650406504064</v>
      </c>
      <c r="V17" s="48">
        <f t="shared" si="7"/>
        <v>1.6585365853658536</v>
      </c>
    </row>
    <row r="18" spans="1:22" x14ac:dyDescent="0.3">
      <c r="A18" s="45">
        <v>10</v>
      </c>
      <c r="B18" s="45" t="s">
        <v>114</v>
      </c>
      <c r="C18" s="46">
        <f>[1]TongHop!G17</f>
        <v>157</v>
      </c>
      <c r="D18" s="46">
        <f>[1]TongHop!J17</f>
        <v>3747</v>
      </c>
      <c r="E18" s="46">
        <f>[1]TongHop!M17</f>
        <v>344</v>
      </c>
      <c r="F18" s="47">
        <f t="shared" si="0"/>
        <v>23.866242038216562</v>
      </c>
      <c r="G18" s="47">
        <f t="shared" si="1"/>
        <v>2.1910828025477707</v>
      </c>
      <c r="H18" s="46">
        <f>[1]TongHop!G29</f>
        <v>445</v>
      </c>
      <c r="I18" s="46">
        <f>[1]TongHop!J29</f>
        <v>15225</v>
      </c>
      <c r="J18" s="45">
        <f>[1]TongHop!M29</f>
        <v>565</v>
      </c>
      <c r="K18" s="47">
        <f t="shared" si="2"/>
        <v>34.213483146067418</v>
      </c>
      <c r="L18" s="48">
        <f t="shared" si="3"/>
        <v>1.2696629213483146</v>
      </c>
      <c r="M18" s="46">
        <f>[1]TongHop!G41</f>
        <v>251</v>
      </c>
      <c r="N18" s="46">
        <f>[1]TongHop!J41</f>
        <v>10846</v>
      </c>
      <c r="O18" s="45">
        <f>[1]TongHop!M41</f>
        <v>409</v>
      </c>
      <c r="P18" s="47">
        <f t="shared" si="4"/>
        <v>43.211155378486055</v>
      </c>
      <c r="Q18" s="48">
        <f t="shared" si="5"/>
        <v>1.6294820717131475</v>
      </c>
      <c r="R18" s="46">
        <f>[1]TongHop!G53</f>
        <v>80</v>
      </c>
      <c r="S18" s="46">
        <f>[1]TongHop!J53</f>
        <v>3489</v>
      </c>
      <c r="T18" s="45">
        <f>[1]TongHop!M53</f>
        <v>169</v>
      </c>
      <c r="U18" s="47">
        <f t="shared" si="6"/>
        <v>43.612499999999997</v>
      </c>
      <c r="V18" s="48">
        <f t="shared" si="7"/>
        <v>2.1124999999999998</v>
      </c>
    </row>
    <row r="19" spans="1:22" x14ac:dyDescent="0.3">
      <c r="A19" s="45">
        <v>11</v>
      </c>
      <c r="B19" s="45" t="s">
        <v>115</v>
      </c>
      <c r="C19" s="46">
        <f>[1]TongHop!G18</f>
        <v>257</v>
      </c>
      <c r="D19" s="46">
        <f>[1]TongHop!J18</f>
        <v>7477</v>
      </c>
      <c r="E19" s="46">
        <f>[1]TongHop!M18</f>
        <v>530</v>
      </c>
      <c r="F19" s="47">
        <f t="shared" si="0"/>
        <v>29.093385214007782</v>
      </c>
      <c r="G19" s="47">
        <f t="shared" si="1"/>
        <v>2.0622568093385212</v>
      </c>
      <c r="H19" s="46">
        <f>[1]TongHop!G30</f>
        <v>684</v>
      </c>
      <c r="I19" s="46">
        <f>[1]TongHop!J30</f>
        <v>22717</v>
      </c>
      <c r="J19" s="45">
        <f>[1]TongHop!M30</f>
        <v>921</v>
      </c>
      <c r="K19" s="47">
        <f t="shared" si="2"/>
        <v>33.211988304093566</v>
      </c>
      <c r="L19" s="48">
        <f t="shared" si="3"/>
        <v>1.3464912280701755</v>
      </c>
      <c r="M19" s="46">
        <f>[1]TongHop!G42</f>
        <v>394</v>
      </c>
      <c r="N19" s="46">
        <f>[1]TongHop!J42</f>
        <v>15688</v>
      </c>
      <c r="O19" s="45">
        <f>[1]TongHop!M42</f>
        <v>742</v>
      </c>
      <c r="P19" s="47">
        <f t="shared" si="4"/>
        <v>39.817258883248734</v>
      </c>
      <c r="Q19" s="48">
        <f t="shared" si="5"/>
        <v>1.883248730964467</v>
      </c>
      <c r="R19" s="46">
        <f>[1]TongHop!G54</f>
        <v>106</v>
      </c>
      <c r="S19" s="46">
        <f>[1]TongHop!J54</f>
        <v>4583</v>
      </c>
      <c r="T19" s="45">
        <f>[1]TongHop!M54</f>
        <v>237</v>
      </c>
      <c r="U19" s="47">
        <f t="shared" si="6"/>
        <v>43.235849056603776</v>
      </c>
      <c r="V19" s="48">
        <f t="shared" si="7"/>
        <v>2.2358490566037736</v>
      </c>
    </row>
    <row r="20" spans="1:22" x14ac:dyDescent="0.3">
      <c r="C20" s="88">
        <f>SUM(C9:C19)</f>
        <v>2337</v>
      </c>
      <c r="D20" s="88">
        <f t="shared" ref="D20:E20" si="8">SUM(D9:D19)</f>
        <v>63923</v>
      </c>
      <c r="E20" s="88">
        <f t="shared" si="8"/>
        <v>4658</v>
      </c>
      <c r="H20" s="88">
        <f>SUM(H9:H19)</f>
        <v>7816</v>
      </c>
      <c r="I20" s="88">
        <f t="shared" ref="I20" si="9">SUM(I9:I19)</f>
        <v>286207</v>
      </c>
      <c r="J20" s="88">
        <f t="shared" ref="J20" si="10">SUM(J9:J19)</f>
        <v>10047</v>
      </c>
      <c r="K20" s="47">
        <f t="shared" ref="K20" si="11">I20/H20</f>
        <v>36.618091095189357</v>
      </c>
      <c r="L20" s="48">
        <f t="shared" ref="L20" si="12">J20/H20</f>
        <v>1.2854401228249743</v>
      </c>
      <c r="M20" s="88">
        <f>SUM(M9:M19)</f>
        <v>4607</v>
      </c>
      <c r="N20" s="88">
        <f t="shared" ref="N20" si="13">SUM(N9:N19)</f>
        <v>200029</v>
      </c>
      <c r="O20" s="88">
        <f t="shared" ref="O20" si="14">SUM(O9:O19)</f>
        <v>7937</v>
      </c>
      <c r="P20" s="47">
        <f t="shared" ref="P20" si="15">N20/M20</f>
        <v>43.418493596700671</v>
      </c>
      <c r="Q20" s="48">
        <f t="shared" ref="Q20" si="16">O20/M20</f>
        <v>1.7228131104840461</v>
      </c>
      <c r="R20" s="88">
        <f>SUM(R9:R19)</f>
        <v>1432</v>
      </c>
      <c r="S20" s="88">
        <f t="shared" ref="S20:T20" si="17">SUM(S9:S19)</f>
        <v>60103</v>
      </c>
      <c r="T20" s="88">
        <f t="shared" si="17"/>
        <v>3072</v>
      </c>
      <c r="U20" s="47">
        <f t="shared" ref="U20" si="18">S20/R20</f>
        <v>41.971368715083798</v>
      </c>
      <c r="V20" s="48">
        <f t="shared" ref="V20" si="19">T20/R20</f>
        <v>2.1452513966480447</v>
      </c>
    </row>
    <row r="21" spans="1:22" x14ac:dyDescent="0.3">
      <c r="B21" s="49" t="s">
        <v>116</v>
      </c>
    </row>
    <row r="23" spans="1:22" s="50" customFormat="1" ht="72" x14ac:dyDescent="0.3">
      <c r="B23" s="51" t="s">
        <v>88</v>
      </c>
      <c r="C23" s="52" t="s">
        <v>117</v>
      </c>
      <c r="D23" s="52" t="s">
        <v>118</v>
      </c>
    </row>
    <row r="24" spans="1:22" x14ac:dyDescent="0.3">
      <c r="B24" s="45" t="s">
        <v>97</v>
      </c>
      <c r="C24" s="45">
        <v>20</v>
      </c>
      <c r="D24" s="48">
        <v>2.5</v>
      </c>
    </row>
    <row r="25" spans="1:22" x14ac:dyDescent="0.3">
      <c r="B25" s="45" t="s">
        <v>98</v>
      </c>
      <c r="C25" s="45">
        <v>30</v>
      </c>
      <c r="D25" s="48">
        <v>2.2000000000000002</v>
      </c>
    </row>
    <row r="26" spans="1:22" x14ac:dyDescent="0.3">
      <c r="B26" s="45" t="s">
        <v>13</v>
      </c>
      <c r="C26" s="45">
        <v>35</v>
      </c>
      <c r="D26" s="48">
        <v>1.5</v>
      </c>
    </row>
    <row r="27" spans="1:22" x14ac:dyDescent="0.3">
      <c r="B27" s="45" t="s">
        <v>24</v>
      </c>
      <c r="C27" s="45">
        <v>45</v>
      </c>
      <c r="D27" s="48">
        <v>1.9</v>
      </c>
    </row>
    <row r="28" spans="1:22" x14ac:dyDescent="0.3">
      <c r="B28" s="45" t="s">
        <v>83</v>
      </c>
      <c r="C28" s="45">
        <v>45</v>
      </c>
      <c r="D28" s="45">
        <v>2.25</v>
      </c>
    </row>
  </sheetData>
  <mergeCells count="31">
    <mergeCell ref="C6:C8"/>
    <mergeCell ref="D6:D8"/>
    <mergeCell ref="E6:E8"/>
    <mergeCell ref="F6:G6"/>
    <mergeCell ref="F7:F8"/>
    <mergeCell ref="G7:G8"/>
    <mergeCell ref="P7:P8"/>
    <mergeCell ref="I6:I8"/>
    <mergeCell ref="J6:J8"/>
    <mergeCell ref="K6:L6"/>
    <mergeCell ref="M6:M8"/>
    <mergeCell ref="N6:N8"/>
    <mergeCell ref="O6:O8"/>
    <mergeCell ref="K7:K8"/>
    <mergeCell ref="L7:L8"/>
    <mergeCell ref="A3:V3"/>
    <mergeCell ref="A5:A8"/>
    <mergeCell ref="B5:B8"/>
    <mergeCell ref="C5:G5"/>
    <mergeCell ref="H5:L5"/>
    <mergeCell ref="M5:Q5"/>
    <mergeCell ref="R5:V5"/>
    <mergeCell ref="H6:H8"/>
    <mergeCell ref="P6:Q6"/>
    <mergeCell ref="R6:R8"/>
    <mergeCell ref="S6:S8"/>
    <mergeCell ref="T6:T8"/>
    <mergeCell ref="U6:V6"/>
    <mergeCell ref="Q7:Q8"/>
    <mergeCell ref="U7:U8"/>
    <mergeCell ref="V7:V8"/>
  </mergeCells>
  <pageMargins left="0.28999999999999998" right="0.17" top="0.32" bottom="0.75" header="0.17" footer="0.3"/>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5"/>
  <sheetViews>
    <sheetView workbookViewId="0">
      <pane xSplit="2" ySplit="5" topLeftCell="C6" activePane="bottomRight" state="frozen"/>
      <selection pane="topRight" activeCell="C1" sqref="C1"/>
      <selection pane="bottomLeft" activeCell="A4" sqref="A4"/>
      <selection pane="bottomRight" activeCell="E20" sqref="E20"/>
    </sheetView>
  </sheetViews>
  <sheetFormatPr defaultColWidth="9.109375" defaultRowHeight="13.2" x14ac:dyDescent="0.25"/>
  <cols>
    <col min="1" max="1" width="5.88671875" style="55" customWidth="1"/>
    <col min="2" max="2" width="17.6640625" style="55" customWidth="1"/>
    <col min="3" max="3" width="28.44140625" style="55" customWidth="1"/>
    <col min="4" max="4" width="18.109375" style="55" customWidth="1"/>
    <col min="5" max="5" width="14.5546875" style="55" customWidth="1"/>
    <col min="6" max="6" width="20.33203125" style="55" customWidth="1"/>
    <col min="7" max="7" width="17" style="55" customWidth="1"/>
    <col min="8" max="16384" width="9.109375" style="55"/>
  </cols>
  <sheetData>
    <row r="1" spans="1:7" ht="13.8" x14ac:dyDescent="0.25">
      <c r="A1" s="38" t="s">
        <v>85</v>
      </c>
      <c r="G1" s="56" t="s">
        <v>67</v>
      </c>
    </row>
    <row r="2" spans="1:7" x14ac:dyDescent="0.25">
      <c r="A2" s="106" t="s">
        <v>120</v>
      </c>
      <c r="B2" s="106"/>
      <c r="C2" s="106"/>
      <c r="D2" s="106"/>
      <c r="E2" s="106"/>
      <c r="F2" s="106"/>
      <c r="G2" s="106"/>
    </row>
    <row r="3" spans="1:7" x14ac:dyDescent="0.25">
      <c r="A3" s="57"/>
      <c r="B3" s="57"/>
      <c r="C3" s="57"/>
      <c r="D3" s="57"/>
      <c r="E3" s="57"/>
      <c r="F3" s="57"/>
      <c r="G3" s="57"/>
    </row>
    <row r="4" spans="1:7" ht="26.25" customHeight="1" x14ac:dyDescent="0.25">
      <c r="A4" s="105"/>
      <c r="B4" s="105"/>
      <c r="C4" s="104" t="s">
        <v>64</v>
      </c>
      <c r="D4" s="104" t="s">
        <v>2</v>
      </c>
      <c r="E4" s="105"/>
      <c r="F4" s="105"/>
      <c r="G4" s="105"/>
    </row>
    <row r="5" spans="1:7" ht="40.5" customHeight="1" x14ac:dyDescent="0.25">
      <c r="A5" s="105"/>
      <c r="B5" s="105"/>
      <c r="C5" s="104"/>
      <c r="D5" s="75" t="s">
        <v>3</v>
      </c>
      <c r="E5" s="75" t="s">
        <v>4</v>
      </c>
      <c r="F5" s="75" t="s">
        <v>5</v>
      </c>
      <c r="G5" s="75" t="s">
        <v>6</v>
      </c>
    </row>
    <row r="6" spans="1:7" x14ac:dyDescent="0.25">
      <c r="A6" s="58" t="s">
        <v>7</v>
      </c>
      <c r="B6" s="59" t="s">
        <v>8</v>
      </c>
      <c r="C6" s="22"/>
      <c r="D6" s="22"/>
      <c r="E6" s="22"/>
      <c r="F6" s="22"/>
      <c r="G6" s="22"/>
    </row>
    <row r="7" spans="1:7" x14ac:dyDescent="0.25">
      <c r="A7" s="60">
        <v>1</v>
      </c>
      <c r="B7" s="60" t="s">
        <v>9</v>
      </c>
      <c r="C7" s="61">
        <v>105</v>
      </c>
      <c r="D7" s="61">
        <v>45</v>
      </c>
      <c r="E7" s="61">
        <v>40</v>
      </c>
      <c r="F7" s="61">
        <v>0</v>
      </c>
      <c r="G7" s="61">
        <v>46</v>
      </c>
    </row>
    <row r="8" spans="1:7" x14ac:dyDescent="0.25">
      <c r="A8" s="62">
        <v>2</v>
      </c>
      <c r="B8" s="62" t="s">
        <v>10</v>
      </c>
      <c r="C8" s="63">
        <v>203</v>
      </c>
      <c r="D8" s="63">
        <v>103</v>
      </c>
      <c r="E8" s="63">
        <v>61</v>
      </c>
      <c r="F8" s="63">
        <v>3</v>
      </c>
      <c r="G8" s="63">
        <v>59</v>
      </c>
    </row>
    <row r="9" spans="1:7" x14ac:dyDescent="0.25">
      <c r="A9" s="64">
        <v>3</v>
      </c>
      <c r="B9" s="64" t="s">
        <v>11</v>
      </c>
      <c r="C9" s="65">
        <v>186</v>
      </c>
      <c r="D9" s="65">
        <v>101</v>
      </c>
      <c r="E9" s="65">
        <v>48</v>
      </c>
      <c r="F9" s="65">
        <v>1</v>
      </c>
      <c r="G9" s="65">
        <v>52</v>
      </c>
    </row>
    <row r="10" spans="1:7" x14ac:dyDescent="0.25">
      <c r="A10" s="58" t="s">
        <v>12</v>
      </c>
      <c r="B10" s="59" t="s">
        <v>13</v>
      </c>
      <c r="C10" s="58"/>
      <c r="D10" s="66"/>
      <c r="E10" s="66"/>
      <c r="F10" s="66"/>
      <c r="G10" s="66"/>
    </row>
    <row r="11" spans="1:7" x14ac:dyDescent="0.25">
      <c r="A11" s="60">
        <v>1</v>
      </c>
      <c r="B11" s="60" t="s">
        <v>10</v>
      </c>
      <c r="C11" s="61">
        <v>97</v>
      </c>
      <c r="D11" s="61">
        <v>22</v>
      </c>
      <c r="E11" s="61">
        <v>5</v>
      </c>
      <c r="F11" s="61">
        <v>2</v>
      </c>
      <c r="G11" s="61">
        <v>68</v>
      </c>
    </row>
    <row r="12" spans="1:7" hidden="1" x14ac:dyDescent="0.25">
      <c r="A12" s="62"/>
      <c r="B12" s="62" t="s">
        <v>14</v>
      </c>
      <c r="C12" s="63"/>
      <c r="D12" s="63"/>
      <c r="E12" s="63">
        <v>0</v>
      </c>
      <c r="F12" s="63"/>
      <c r="G12" s="63"/>
    </row>
    <row r="13" spans="1:7" hidden="1" x14ac:dyDescent="0.25">
      <c r="A13" s="64"/>
      <c r="B13" s="64" t="s">
        <v>15</v>
      </c>
      <c r="C13" s="65"/>
      <c r="D13" s="65"/>
      <c r="E13" s="65">
        <v>0</v>
      </c>
      <c r="F13" s="65"/>
      <c r="G13" s="65"/>
    </row>
    <row r="14" spans="1:7" hidden="1" x14ac:dyDescent="0.25">
      <c r="A14" s="60"/>
      <c r="B14" s="60" t="s">
        <v>16</v>
      </c>
      <c r="C14" s="61"/>
      <c r="D14" s="61"/>
      <c r="E14" s="61">
        <v>0</v>
      </c>
      <c r="F14" s="61"/>
      <c r="G14" s="61"/>
    </row>
    <row r="15" spans="1:7" hidden="1" x14ac:dyDescent="0.25">
      <c r="A15" s="62"/>
      <c r="B15" s="62" t="s">
        <v>17</v>
      </c>
      <c r="C15" s="63"/>
      <c r="D15" s="63"/>
      <c r="E15" s="63">
        <v>0</v>
      </c>
      <c r="F15" s="63"/>
      <c r="G15" s="63"/>
    </row>
    <row r="16" spans="1:7" hidden="1" x14ac:dyDescent="0.25">
      <c r="A16" s="64"/>
      <c r="B16" s="64" t="s">
        <v>18</v>
      </c>
      <c r="C16" s="65"/>
      <c r="D16" s="65"/>
      <c r="E16" s="65">
        <v>0</v>
      </c>
      <c r="F16" s="65"/>
      <c r="G16" s="65"/>
    </row>
    <row r="17" spans="1:7" hidden="1" x14ac:dyDescent="0.25">
      <c r="A17" s="60"/>
      <c r="B17" s="60" t="s">
        <v>19</v>
      </c>
      <c r="C17" s="61"/>
      <c r="D17" s="61"/>
      <c r="E17" s="61">
        <v>0</v>
      </c>
      <c r="F17" s="61"/>
      <c r="G17" s="61"/>
    </row>
    <row r="18" spans="1:7" hidden="1" x14ac:dyDescent="0.25">
      <c r="A18" s="62"/>
      <c r="B18" s="62" t="s">
        <v>20</v>
      </c>
      <c r="C18" s="63"/>
      <c r="D18" s="63"/>
      <c r="E18" s="63">
        <v>0</v>
      </c>
      <c r="F18" s="63"/>
      <c r="G18" s="63"/>
    </row>
    <row r="19" spans="1:7" hidden="1" x14ac:dyDescent="0.25">
      <c r="A19" s="64"/>
      <c r="B19" s="64" t="s">
        <v>21</v>
      </c>
      <c r="C19" s="65"/>
      <c r="D19" s="65"/>
      <c r="E19" s="65">
        <v>0</v>
      </c>
      <c r="F19" s="65"/>
      <c r="G19" s="65"/>
    </row>
    <row r="20" spans="1:7" x14ac:dyDescent="0.25">
      <c r="A20" s="60">
        <v>2</v>
      </c>
      <c r="B20" s="60" t="s">
        <v>11</v>
      </c>
      <c r="C20" s="61">
        <v>134</v>
      </c>
      <c r="D20" s="61">
        <v>44</v>
      </c>
      <c r="E20" s="61">
        <v>5</v>
      </c>
      <c r="F20" s="61">
        <v>1</v>
      </c>
      <c r="G20" s="61">
        <v>84</v>
      </c>
    </row>
    <row r="21" spans="1:7" hidden="1" x14ac:dyDescent="0.25">
      <c r="A21" s="62"/>
      <c r="B21" s="62" t="s">
        <v>14</v>
      </c>
      <c r="C21" s="63"/>
      <c r="D21" s="63"/>
      <c r="E21" s="63">
        <v>0</v>
      </c>
      <c r="F21" s="63"/>
      <c r="G21" s="63"/>
    </row>
    <row r="22" spans="1:7" hidden="1" x14ac:dyDescent="0.25">
      <c r="A22" s="64"/>
      <c r="B22" s="64" t="s">
        <v>15</v>
      </c>
      <c r="C22" s="65"/>
      <c r="D22" s="65"/>
      <c r="E22" s="65">
        <v>0</v>
      </c>
      <c r="F22" s="65"/>
      <c r="G22" s="65"/>
    </row>
    <row r="23" spans="1:7" hidden="1" x14ac:dyDescent="0.25">
      <c r="A23" s="60"/>
      <c r="B23" s="60" t="s">
        <v>16</v>
      </c>
      <c r="C23" s="61"/>
      <c r="D23" s="61"/>
      <c r="E23" s="61">
        <v>0</v>
      </c>
      <c r="F23" s="61"/>
      <c r="G23" s="61"/>
    </row>
    <row r="24" spans="1:7" hidden="1" x14ac:dyDescent="0.25">
      <c r="A24" s="62"/>
      <c r="B24" s="62" t="s">
        <v>17</v>
      </c>
      <c r="C24" s="63"/>
      <c r="D24" s="63"/>
      <c r="E24" s="63">
        <v>0</v>
      </c>
      <c r="F24" s="63"/>
      <c r="G24" s="63"/>
    </row>
    <row r="25" spans="1:7" hidden="1" x14ac:dyDescent="0.25">
      <c r="A25" s="64"/>
      <c r="B25" s="64" t="s">
        <v>18</v>
      </c>
      <c r="C25" s="65"/>
      <c r="D25" s="65"/>
      <c r="E25" s="65">
        <v>0</v>
      </c>
      <c r="F25" s="65"/>
      <c r="G25" s="65"/>
    </row>
    <row r="26" spans="1:7" hidden="1" x14ac:dyDescent="0.25">
      <c r="A26" s="60"/>
      <c r="B26" s="60" t="s">
        <v>19</v>
      </c>
      <c r="C26" s="61"/>
      <c r="D26" s="61"/>
      <c r="E26" s="61">
        <v>0</v>
      </c>
      <c r="F26" s="61"/>
      <c r="G26" s="61"/>
    </row>
    <row r="27" spans="1:7" hidden="1" x14ac:dyDescent="0.25">
      <c r="A27" s="62"/>
      <c r="B27" s="62" t="s">
        <v>20</v>
      </c>
      <c r="C27" s="63"/>
      <c r="D27" s="63"/>
      <c r="E27" s="63">
        <v>0</v>
      </c>
      <c r="F27" s="63"/>
      <c r="G27" s="63"/>
    </row>
    <row r="28" spans="1:7" hidden="1" x14ac:dyDescent="0.25">
      <c r="A28" s="64"/>
      <c r="B28" s="64" t="s">
        <v>21</v>
      </c>
      <c r="C28" s="65"/>
      <c r="D28" s="65"/>
      <c r="E28" s="65">
        <v>0</v>
      </c>
      <c r="F28" s="65"/>
      <c r="G28" s="65"/>
    </row>
    <row r="29" spans="1:7" x14ac:dyDescent="0.25">
      <c r="A29" s="60">
        <v>3</v>
      </c>
      <c r="B29" s="60" t="s">
        <v>22</v>
      </c>
      <c r="C29" s="61">
        <v>91</v>
      </c>
      <c r="D29" s="61">
        <v>27</v>
      </c>
      <c r="E29" s="61">
        <v>0</v>
      </c>
      <c r="F29" s="61">
        <v>0</v>
      </c>
      <c r="G29" s="61">
        <v>64</v>
      </c>
    </row>
    <row r="30" spans="1:7" hidden="1" x14ac:dyDescent="0.25">
      <c r="A30" s="67"/>
      <c r="B30" s="68" t="s">
        <v>14</v>
      </c>
      <c r="C30" s="69"/>
      <c r="D30" s="66"/>
      <c r="E30" s="66"/>
      <c r="F30" s="66"/>
      <c r="G30" s="66"/>
    </row>
    <row r="31" spans="1:7" hidden="1" x14ac:dyDescent="0.25">
      <c r="A31" s="67"/>
      <c r="B31" s="67" t="s">
        <v>15</v>
      </c>
      <c r="C31" s="69"/>
      <c r="D31" s="66"/>
      <c r="E31" s="66"/>
      <c r="F31" s="66"/>
      <c r="G31" s="66"/>
    </row>
    <row r="32" spans="1:7" hidden="1" x14ac:dyDescent="0.25">
      <c r="A32" s="67"/>
      <c r="B32" s="68" t="s">
        <v>16</v>
      </c>
      <c r="C32" s="69"/>
      <c r="D32" s="66"/>
      <c r="E32" s="66"/>
      <c r="F32" s="66"/>
      <c r="G32" s="66"/>
    </row>
    <row r="33" spans="1:7" hidden="1" x14ac:dyDescent="0.25">
      <c r="A33" s="67"/>
      <c r="B33" s="68" t="s">
        <v>17</v>
      </c>
      <c r="C33" s="69"/>
      <c r="D33" s="66"/>
      <c r="E33" s="66"/>
      <c r="F33" s="66"/>
      <c r="G33" s="66"/>
    </row>
    <row r="34" spans="1:7" hidden="1" x14ac:dyDescent="0.25">
      <c r="A34" s="67"/>
      <c r="B34" s="68" t="s">
        <v>18</v>
      </c>
      <c r="C34" s="69"/>
      <c r="D34" s="66"/>
      <c r="E34" s="66"/>
      <c r="F34" s="66"/>
      <c r="G34" s="66"/>
    </row>
    <row r="35" spans="1:7" hidden="1" x14ac:dyDescent="0.25">
      <c r="A35" s="67"/>
      <c r="B35" s="68" t="s">
        <v>19</v>
      </c>
      <c r="C35" s="69"/>
      <c r="D35" s="66"/>
      <c r="E35" s="66"/>
      <c r="F35" s="66"/>
      <c r="G35" s="66"/>
    </row>
    <row r="36" spans="1:7" hidden="1" x14ac:dyDescent="0.25">
      <c r="A36" s="67"/>
      <c r="B36" s="68" t="s">
        <v>20</v>
      </c>
      <c r="C36" s="69"/>
      <c r="D36" s="66"/>
      <c r="E36" s="66"/>
      <c r="F36" s="66"/>
      <c r="G36" s="66"/>
    </row>
    <row r="37" spans="1:7" hidden="1" x14ac:dyDescent="0.25">
      <c r="A37" s="67"/>
      <c r="B37" s="68" t="s">
        <v>21</v>
      </c>
      <c r="C37" s="69"/>
      <c r="D37" s="66"/>
      <c r="E37" s="66"/>
      <c r="F37" s="66"/>
      <c r="G37" s="66"/>
    </row>
    <row r="38" spans="1:7" x14ac:dyDescent="0.25">
      <c r="A38" s="58" t="s">
        <v>23</v>
      </c>
      <c r="B38" s="59" t="s">
        <v>24</v>
      </c>
      <c r="C38" s="58"/>
      <c r="D38" s="66"/>
      <c r="E38" s="66"/>
      <c r="F38" s="66"/>
      <c r="G38" s="66"/>
    </row>
    <row r="39" spans="1:7" x14ac:dyDescent="0.25">
      <c r="A39" s="60">
        <v>1</v>
      </c>
      <c r="B39" s="60" t="s">
        <v>10</v>
      </c>
      <c r="C39" s="61">
        <v>84</v>
      </c>
      <c r="D39" s="61">
        <v>40</v>
      </c>
      <c r="E39" s="61">
        <v>15</v>
      </c>
      <c r="F39" s="61">
        <v>0</v>
      </c>
      <c r="G39" s="61">
        <v>29</v>
      </c>
    </row>
    <row r="40" spans="1:7" hidden="1" x14ac:dyDescent="0.25">
      <c r="A40" s="62"/>
      <c r="B40" s="62" t="s">
        <v>25</v>
      </c>
      <c r="C40" s="63"/>
      <c r="D40" s="63"/>
      <c r="E40" s="63"/>
      <c r="F40" s="63"/>
      <c r="G40" s="63"/>
    </row>
    <row r="41" spans="1:7" hidden="1" x14ac:dyDescent="0.25">
      <c r="A41" s="64"/>
      <c r="B41" s="64" t="s">
        <v>26</v>
      </c>
      <c r="C41" s="65"/>
      <c r="D41" s="65"/>
      <c r="E41" s="65"/>
      <c r="F41" s="65"/>
      <c r="G41" s="65"/>
    </row>
    <row r="42" spans="1:7" hidden="1" x14ac:dyDescent="0.25">
      <c r="A42" s="60"/>
      <c r="B42" s="60" t="s">
        <v>27</v>
      </c>
      <c r="C42" s="61"/>
      <c r="D42" s="61"/>
      <c r="E42" s="61"/>
      <c r="F42" s="61"/>
      <c r="G42" s="61"/>
    </row>
    <row r="43" spans="1:7" hidden="1" x14ac:dyDescent="0.25">
      <c r="A43" s="62"/>
      <c r="B43" s="62" t="s">
        <v>28</v>
      </c>
      <c r="C43" s="63"/>
      <c r="D43" s="63"/>
      <c r="E43" s="63"/>
      <c r="F43" s="63"/>
      <c r="G43" s="63"/>
    </row>
    <row r="44" spans="1:7" hidden="1" x14ac:dyDescent="0.25">
      <c r="A44" s="64"/>
      <c r="B44" s="64" t="s">
        <v>29</v>
      </c>
      <c r="C44" s="65"/>
      <c r="D44" s="65"/>
      <c r="E44" s="65"/>
      <c r="F44" s="65"/>
      <c r="G44" s="65"/>
    </row>
    <row r="45" spans="1:7" hidden="1" x14ac:dyDescent="0.25">
      <c r="A45" s="60"/>
      <c r="B45" s="60" t="s">
        <v>30</v>
      </c>
      <c r="C45" s="61"/>
      <c r="D45" s="61"/>
      <c r="E45" s="61"/>
      <c r="F45" s="61"/>
      <c r="G45" s="61"/>
    </row>
    <row r="46" spans="1:7" hidden="1" x14ac:dyDescent="0.25">
      <c r="A46" s="62"/>
      <c r="B46" s="62" t="s">
        <v>31</v>
      </c>
      <c r="C46" s="63"/>
      <c r="D46" s="63"/>
      <c r="E46" s="63"/>
      <c r="F46" s="63"/>
      <c r="G46" s="63"/>
    </row>
    <row r="47" spans="1:7" hidden="1" x14ac:dyDescent="0.25">
      <c r="A47" s="64"/>
      <c r="B47" s="64" t="s">
        <v>32</v>
      </c>
      <c r="C47" s="65"/>
      <c r="D47" s="65"/>
      <c r="E47" s="65"/>
      <c r="F47" s="65"/>
      <c r="G47" s="65"/>
    </row>
    <row r="48" spans="1:7" hidden="1" x14ac:dyDescent="0.25">
      <c r="A48" s="60"/>
      <c r="B48" s="60" t="s">
        <v>33</v>
      </c>
      <c r="C48" s="61"/>
      <c r="D48" s="61"/>
      <c r="E48" s="61"/>
      <c r="F48" s="61"/>
      <c r="G48" s="61"/>
    </row>
    <row r="49" spans="1:7" hidden="1" x14ac:dyDescent="0.25">
      <c r="A49" s="62"/>
      <c r="B49" s="62" t="s">
        <v>34</v>
      </c>
      <c r="C49" s="63"/>
      <c r="D49" s="63"/>
      <c r="E49" s="63"/>
      <c r="F49" s="63"/>
      <c r="G49" s="63"/>
    </row>
    <row r="50" spans="1:7" hidden="1" x14ac:dyDescent="0.25">
      <c r="A50" s="64"/>
      <c r="B50" s="64" t="s">
        <v>35</v>
      </c>
      <c r="C50" s="65"/>
      <c r="D50" s="65"/>
      <c r="E50" s="65"/>
      <c r="F50" s="65"/>
      <c r="G50" s="65"/>
    </row>
    <row r="51" spans="1:7" hidden="1" x14ac:dyDescent="0.25">
      <c r="A51" s="60"/>
      <c r="B51" s="60" t="s">
        <v>36</v>
      </c>
      <c r="C51" s="61"/>
      <c r="D51" s="61"/>
      <c r="E51" s="61"/>
      <c r="F51" s="61"/>
      <c r="G51" s="61"/>
    </row>
    <row r="52" spans="1:7" hidden="1" x14ac:dyDescent="0.25">
      <c r="A52" s="62"/>
      <c r="B52" s="62" t="s">
        <v>37</v>
      </c>
      <c r="C52" s="63"/>
      <c r="D52" s="63"/>
      <c r="E52" s="63"/>
      <c r="F52" s="63"/>
      <c r="G52" s="63"/>
    </row>
    <row r="53" spans="1:7" hidden="1" x14ac:dyDescent="0.25">
      <c r="A53" s="64"/>
      <c r="B53" s="64" t="s">
        <v>38</v>
      </c>
      <c r="C53" s="65"/>
      <c r="D53" s="65"/>
      <c r="E53" s="65"/>
      <c r="F53" s="65"/>
      <c r="G53" s="65"/>
    </row>
    <row r="54" spans="1:7" x14ac:dyDescent="0.25">
      <c r="A54" s="60">
        <v>2</v>
      </c>
      <c r="B54" s="60" t="s">
        <v>11</v>
      </c>
      <c r="C54" s="61">
        <v>117</v>
      </c>
      <c r="D54" s="61">
        <v>54</v>
      </c>
      <c r="E54" s="61">
        <v>10</v>
      </c>
      <c r="F54" s="61">
        <v>0</v>
      </c>
      <c r="G54" s="61">
        <v>53</v>
      </c>
    </row>
    <row r="55" spans="1:7" hidden="1" x14ac:dyDescent="0.25">
      <c r="A55" s="62"/>
      <c r="B55" s="62" t="s">
        <v>25</v>
      </c>
      <c r="C55" s="63"/>
      <c r="D55" s="63"/>
      <c r="E55" s="63"/>
      <c r="F55" s="63"/>
      <c r="G55" s="63"/>
    </row>
    <row r="56" spans="1:7" hidden="1" x14ac:dyDescent="0.25">
      <c r="A56" s="64"/>
      <c r="B56" s="64" t="s">
        <v>26</v>
      </c>
      <c r="C56" s="65"/>
      <c r="D56" s="65"/>
      <c r="E56" s="65"/>
      <c r="F56" s="65"/>
      <c r="G56" s="65"/>
    </row>
    <row r="57" spans="1:7" hidden="1" x14ac:dyDescent="0.25">
      <c r="A57" s="60"/>
      <c r="B57" s="60" t="s">
        <v>27</v>
      </c>
      <c r="C57" s="61"/>
      <c r="D57" s="61"/>
      <c r="E57" s="61"/>
      <c r="F57" s="61"/>
      <c r="G57" s="61"/>
    </row>
    <row r="58" spans="1:7" hidden="1" x14ac:dyDescent="0.25">
      <c r="A58" s="62"/>
      <c r="B58" s="62" t="s">
        <v>28</v>
      </c>
      <c r="C58" s="63"/>
      <c r="D58" s="63"/>
      <c r="E58" s="63"/>
      <c r="F58" s="63"/>
      <c r="G58" s="63"/>
    </row>
    <row r="59" spans="1:7" hidden="1" x14ac:dyDescent="0.25">
      <c r="A59" s="64"/>
      <c r="B59" s="64" t="s">
        <v>29</v>
      </c>
      <c r="C59" s="65"/>
      <c r="D59" s="65"/>
      <c r="E59" s="65"/>
      <c r="F59" s="65"/>
      <c r="G59" s="65"/>
    </row>
    <row r="60" spans="1:7" hidden="1" x14ac:dyDescent="0.25">
      <c r="A60" s="60"/>
      <c r="B60" s="60" t="s">
        <v>30</v>
      </c>
      <c r="C60" s="61"/>
      <c r="D60" s="61"/>
      <c r="E60" s="61"/>
      <c r="F60" s="61"/>
      <c r="G60" s="61"/>
    </row>
    <row r="61" spans="1:7" hidden="1" x14ac:dyDescent="0.25">
      <c r="A61" s="62"/>
      <c r="B61" s="62" t="s">
        <v>31</v>
      </c>
      <c r="C61" s="63"/>
      <c r="D61" s="63"/>
      <c r="E61" s="63"/>
      <c r="F61" s="63"/>
      <c r="G61" s="63"/>
    </row>
    <row r="62" spans="1:7" hidden="1" x14ac:dyDescent="0.25">
      <c r="A62" s="64"/>
      <c r="B62" s="64" t="s">
        <v>32</v>
      </c>
      <c r="C62" s="65"/>
      <c r="D62" s="65"/>
      <c r="E62" s="65"/>
      <c r="F62" s="65"/>
      <c r="G62" s="65"/>
    </row>
    <row r="63" spans="1:7" hidden="1" x14ac:dyDescent="0.25">
      <c r="A63" s="60"/>
      <c r="B63" s="60" t="s">
        <v>33</v>
      </c>
      <c r="C63" s="61"/>
      <c r="D63" s="61"/>
      <c r="E63" s="61"/>
      <c r="F63" s="61"/>
      <c r="G63" s="61"/>
    </row>
    <row r="64" spans="1:7" hidden="1" x14ac:dyDescent="0.25">
      <c r="A64" s="62"/>
      <c r="B64" s="62" t="s">
        <v>34</v>
      </c>
      <c r="C64" s="63"/>
      <c r="D64" s="63"/>
      <c r="E64" s="63"/>
      <c r="F64" s="63"/>
      <c r="G64" s="63"/>
    </row>
    <row r="65" spans="1:7" hidden="1" x14ac:dyDescent="0.25">
      <c r="A65" s="64"/>
      <c r="B65" s="64" t="s">
        <v>35</v>
      </c>
      <c r="C65" s="65"/>
      <c r="D65" s="65"/>
      <c r="E65" s="65"/>
      <c r="F65" s="65"/>
      <c r="G65" s="65"/>
    </row>
    <row r="66" spans="1:7" hidden="1" x14ac:dyDescent="0.25">
      <c r="A66" s="60"/>
      <c r="B66" s="60" t="s">
        <v>36</v>
      </c>
      <c r="C66" s="61"/>
      <c r="D66" s="61"/>
      <c r="E66" s="61"/>
      <c r="F66" s="61"/>
      <c r="G66" s="61"/>
    </row>
    <row r="67" spans="1:7" hidden="1" x14ac:dyDescent="0.25">
      <c r="A67" s="62"/>
      <c r="B67" s="62" t="s">
        <v>37</v>
      </c>
      <c r="C67" s="63"/>
      <c r="D67" s="63"/>
      <c r="E67" s="63"/>
      <c r="F67" s="63"/>
      <c r="G67" s="63"/>
    </row>
    <row r="68" spans="1:7" hidden="1" x14ac:dyDescent="0.25">
      <c r="A68" s="64"/>
      <c r="B68" s="64" t="s">
        <v>38</v>
      </c>
      <c r="C68" s="65"/>
      <c r="D68" s="65"/>
      <c r="E68" s="65"/>
      <c r="F68" s="65"/>
      <c r="G68" s="65"/>
    </row>
    <row r="69" spans="1:7" x14ac:dyDescent="0.25">
      <c r="A69" s="70">
        <v>3</v>
      </c>
      <c r="B69" s="70" t="s">
        <v>22</v>
      </c>
      <c r="C69" s="71">
        <v>77</v>
      </c>
      <c r="D69" s="71">
        <v>12</v>
      </c>
      <c r="E69" s="71">
        <v>26</v>
      </c>
      <c r="F69" s="71">
        <v>0</v>
      </c>
      <c r="G69" s="71">
        <v>58</v>
      </c>
    </row>
    <row r="70" spans="1:7" hidden="1" x14ac:dyDescent="0.25">
      <c r="A70" s="67"/>
      <c r="B70" s="67" t="s">
        <v>25</v>
      </c>
      <c r="C70" s="58"/>
      <c r="D70" s="66"/>
      <c r="E70" s="66"/>
      <c r="F70" s="66"/>
      <c r="G70" s="66"/>
    </row>
    <row r="71" spans="1:7" hidden="1" x14ac:dyDescent="0.25">
      <c r="A71" s="67"/>
      <c r="B71" s="67" t="s">
        <v>26</v>
      </c>
      <c r="C71" s="58"/>
      <c r="D71" s="66"/>
      <c r="E71" s="66"/>
      <c r="F71" s="66"/>
      <c r="G71" s="66"/>
    </row>
    <row r="72" spans="1:7" hidden="1" x14ac:dyDescent="0.25">
      <c r="A72" s="67"/>
      <c r="B72" s="67" t="s">
        <v>27</v>
      </c>
      <c r="C72" s="58"/>
      <c r="D72" s="66"/>
      <c r="E72" s="66"/>
      <c r="F72" s="66"/>
      <c r="G72" s="66"/>
    </row>
    <row r="73" spans="1:7" hidden="1" x14ac:dyDescent="0.25">
      <c r="A73" s="67"/>
      <c r="B73" s="67" t="s">
        <v>28</v>
      </c>
      <c r="C73" s="58"/>
      <c r="D73" s="66"/>
      <c r="E73" s="66"/>
      <c r="F73" s="66"/>
      <c r="G73" s="66"/>
    </row>
    <row r="74" spans="1:7" hidden="1" x14ac:dyDescent="0.25">
      <c r="A74" s="67"/>
      <c r="B74" s="67" t="s">
        <v>29</v>
      </c>
      <c r="C74" s="58"/>
      <c r="D74" s="66"/>
      <c r="E74" s="66"/>
      <c r="F74" s="66"/>
      <c r="G74" s="66"/>
    </row>
    <row r="75" spans="1:7" hidden="1" x14ac:dyDescent="0.25">
      <c r="A75" s="67"/>
      <c r="B75" s="67" t="s">
        <v>30</v>
      </c>
      <c r="C75" s="58"/>
      <c r="D75" s="66"/>
      <c r="E75" s="66"/>
      <c r="F75" s="66"/>
      <c r="G75" s="66"/>
    </row>
    <row r="76" spans="1:7" hidden="1" x14ac:dyDescent="0.25">
      <c r="A76" s="67"/>
      <c r="B76" s="67" t="s">
        <v>31</v>
      </c>
      <c r="C76" s="58"/>
      <c r="D76" s="66"/>
      <c r="E76" s="66"/>
      <c r="F76" s="66"/>
      <c r="G76" s="66"/>
    </row>
    <row r="77" spans="1:7" hidden="1" x14ac:dyDescent="0.25">
      <c r="A77" s="67"/>
      <c r="B77" s="67" t="s">
        <v>32</v>
      </c>
      <c r="C77" s="58"/>
      <c r="D77" s="66"/>
      <c r="E77" s="66"/>
      <c r="F77" s="66"/>
      <c r="G77" s="66"/>
    </row>
    <row r="78" spans="1:7" hidden="1" x14ac:dyDescent="0.25">
      <c r="A78" s="67"/>
      <c r="B78" s="67" t="s">
        <v>33</v>
      </c>
      <c r="C78" s="58"/>
      <c r="D78" s="66"/>
      <c r="E78" s="66"/>
      <c r="F78" s="66"/>
      <c r="G78" s="66"/>
    </row>
    <row r="79" spans="1:7" hidden="1" x14ac:dyDescent="0.25">
      <c r="A79" s="67"/>
      <c r="B79" s="67" t="s">
        <v>34</v>
      </c>
      <c r="C79" s="58"/>
      <c r="D79" s="66"/>
      <c r="E79" s="66"/>
      <c r="F79" s="66"/>
      <c r="G79" s="66"/>
    </row>
    <row r="80" spans="1:7" hidden="1" x14ac:dyDescent="0.25">
      <c r="A80" s="67"/>
      <c r="B80" s="67" t="s">
        <v>35</v>
      </c>
      <c r="C80" s="58"/>
      <c r="D80" s="66"/>
      <c r="E80" s="66"/>
      <c r="F80" s="66"/>
      <c r="G80" s="66"/>
    </row>
    <row r="81" spans="1:7" hidden="1" x14ac:dyDescent="0.25">
      <c r="A81" s="67"/>
      <c r="B81" s="67" t="s">
        <v>36</v>
      </c>
      <c r="C81" s="58"/>
      <c r="D81" s="66"/>
      <c r="E81" s="66"/>
      <c r="F81" s="66"/>
      <c r="G81" s="66"/>
    </row>
    <row r="82" spans="1:7" hidden="1" x14ac:dyDescent="0.25">
      <c r="A82" s="67"/>
      <c r="B82" s="67" t="s">
        <v>37</v>
      </c>
      <c r="C82" s="58"/>
      <c r="D82" s="66"/>
      <c r="E82" s="66"/>
      <c r="F82" s="66"/>
      <c r="G82" s="66"/>
    </row>
    <row r="83" spans="1:7" hidden="1" x14ac:dyDescent="0.25">
      <c r="A83" s="67"/>
      <c r="B83" s="67" t="s">
        <v>38</v>
      </c>
      <c r="C83" s="58"/>
      <c r="D83" s="66"/>
      <c r="E83" s="66"/>
      <c r="F83" s="66"/>
      <c r="G83" s="66"/>
    </row>
    <row r="85" spans="1:7" x14ac:dyDescent="0.25">
      <c r="E85" s="72"/>
    </row>
    <row r="86" spans="1:7" x14ac:dyDescent="0.25">
      <c r="D86" s="73"/>
    </row>
    <row r="87" spans="1:7" x14ac:dyDescent="0.25">
      <c r="C87" s="72"/>
      <c r="D87" s="73"/>
    </row>
    <row r="88" spans="1:7" x14ac:dyDescent="0.25">
      <c r="D88" s="73"/>
    </row>
    <row r="89" spans="1:7" x14ac:dyDescent="0.25">
      <c r="D89" s="73"/>
    </row>
    <row r="90" spans="1:7" x14ac:dyDescent="0.25">
      <c r="D90" s="73"/>
    </row>
    <row r="91" spans="1:7" x14ac:dyDescent="0.25">
      <c r="D91" s="73"/>
    </row>
    <row r="92" spans="1:7" x14ac:dyDescent="0.25">
      <c r="D92" s="73"/>
    </row>
    <row r="93" spans="1:7" x14ac:dyDescent="0.25">
      <c r="D93" s="73"/>
    </row>
    <row r="94" spans="1:7" x14ac:dyDescent="0.25">
      <c r="D94" s="73"/>
    </row>
    <row r="95" spans="1:7" x14ac:dyDescent="0.25">
      <c r="D95" s="73"/>
    </row>
  </sheetData>
  <mergeCells count="5">
    <mergeCell ref="C4:C5"/>
    <mergeCell ref="D4:G4"/>
    <mergeCell ref="A2:G2"/>
    <mergeCell ref="A4:A5"/>
    <mergeCell ref="B4:B5"/>
  </mergeCells>
  <pageMargins left="1.28" right="0.26" top="0.42"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workbookViewId="0">
      <selection activeCell="E26" sqref="E26"/>
    </sheetView>
  </sheetViews>
  <sheetFormatPr defaultColWidth="9.109375" defaultRowHeight="13.2" x14ac:dyDescent="0.25"/>
  <cols>
    <col min="1" max="1" width="4.33203125" style="1" customWidth="1"/>
    <col min="2" max="2" width="52.88671875" style="76" bestFit="1" customWidth="1"/>
    <col min="3" max="3" width="9.109375" style="1"/>
    <col min="4" max="4" width="16.33203125" style="1" bestFit="1" customWidth="1"/>
    <col min="5" max="5" width="10.109375" style="1" customWidth="1"/>
    <col min="6" max="6" width="11.88671875" style="1" customWidth="1"/>
    <col min="7" max="7" width="10.6640625" style="1" customWidth="1"/>
    <col min="8" max="8" width="18.6640625" style="1" customWidth="1"/>
    <col min="9" max="9" width="16.109375" style="1" customWidth="1"/>
    <col min="10" max="10" width="14.88671875" style="1" bestFit="1" customWidth="1"/>
    <col min="11" max="16384" width="9.109375" style="1"/>
  </cols>
  <sheetData>
    <row r="1" spans="1:8" x14ac:dyDescent="0.25">
      <c r="H1" s="21" t="s">
        <v>84</v>
      </c>
    </row>
    <row r="2" spans="1:8" x14ac:dyDescent="0.25">
      <c r="A2" s="107" t="s">
        <v>122</v>
      </c>
      <c r="B2" s="107"/>
      <c r="C2" s="107"/>
      <c r="D2" s="107"/>
      <c r="E2" s="107"/>
      <c r="F2" s="107"/>
      <c r="G2" s="107"/>
      <c r="H2" s="107"/>
    </row>
    <row r="3" spans="1:8" ht="13.8" x14ac:dyDescent="0.3">
      <c r="A3" s="108" t="s">
        <v>123</v>
      </c>
      <c r="B3" s="107"/>
      <c r="C3" s="107"/>
      <c r="D3" s="107"/>
      <c r="E3" s="107"/>
      <c r="F3" s="107"/>
      <c r="G3" s="107"/>
      <c r="H3" s="107"/>
    </row>
    <row r="5" spans="1:8" ht="39.6" x14ac:dyDescent="0.25">
      <c r="A5" s="77" t="s">
        <v>0</v>
      </c>
      <c r="B5" s="77" t="s">
        <v>73</v>
      </c>
      <c r="C5" s="78" t="s">
        <v>62</v>
      </c>
      <c r="D5" s="78" t="s">
        <v>124</v>
      </c>
      <c r="E5" s="78" t="s">
        <v>63</v>
      </c>
      <c r="F5" s="78" t="s">
        <v>125</v>
      </c>
      <c r="G5" s="78" t="s">
        <v>66</v>
      </c>
      <c r="H5" s="77" t="s">
        <v>40</v>
      </c>
    </row>
    <row r="6" spans="1:8" ht="39.6" x14ac:dyDescent="0.25">
      <c r="A6" s="12">
        <v>1</v>
      </c>
      <c r="B6" s="13" t="s">
        <v>126</v>
      </c>
      <c r="C6" s="79" t="s">
        <v>41</v>
      </c>
      <c r="D6" s="12">
        <f>SUM([2]GiaoVien!$G$21:$G$26)</f>
        <v>25199</v>
      </c>
      <c r="E6" s="12">
        <v>2000000</v>
      </c>
      <c r="F6" s="12">
        <v>9</v>
      </c>
      <c r="G6" s="12">
        <v>2</v>
      </c>
      <c r="H6" s="12">
        <f>D6*E6*F6*G6</f>
        <v>907164000000</v>
      </c>
    </row>
    <row r="7" spans="1:8" s="26" customFormat="1" x14ac:dyDescent="0.25">
      <c r="A7" s="80"/>
      <c r="B7" s="81" t="s">
        <v>47</v>
      </c>
      <c r="C7" s="82" t="s">
        <v>41</v>
      </c>
      <c r="D7" s="80">
        <f>[2]GiaoVien!$G$21+[2]GiaoVien!$G$22</f>
        <v>4692</v>
      </c>
      <c r="E7" s="25">
        <v>2000000</v>
      </c>
      <c r="F7" s="25">
        <v>9</v>
      </c>
      <c r="G7" s="25">
        <v>2</v>
      </c>
      <c r="H7" s="25">
        <f t="shared" ref="H7:H10" si="0">D7*E7*F7*G7</f>
        <v>168912000000</v>
      </c>
    </row>
    <row r="8" spans="1:8" s="26" customFormat="1" x14ac:dyDescent="0.25">
      <c r="A8" s="80"/>
      <c r="B8" s="81" t="s">
        <v>70</v>
      </c>
      <c r="C8" s="82" t="s">
        <v>41</v>
      </c>
      <c r="D8" s="80">
        <f>[2]GiaoVien!G24</f>
        <v>9692</v>
      </c>
      <c r="E8" s="25">
        <v>2000000</v>
      </c>
      <c r="F8" s="25">
        <v>9</v>
      </c>
      <c r="G8" s="25">
        <v>2</v>
      </c>
      <c r="H8" s="25">
        <f t="shared" si="0"/>
        <v>348912000000</v>
      </c>
    </row>
    <row r="9" spans="1:8" s="26" customFormat="1" x14ac:dyDescent="0.25">
      <c r="A9" s="80"/>
      <c r="B9" s="81" t="s">
        <v>127</v>
      </c>
      <c r="C9" s="82" t="s">
        <v>41</v>
      </c>
      <c r="D9" s="80">
        <f>[2]GiaoVien!G25</f>
        <v>7777</v>
      </c>
      <c r="E9" s="25">
        <v>2000000</v>
      </c>
      <c r="F9" s="25">
        <v>9</v>
      </c>
      <c r="G9" s="25">
        <v>2</v>
      </c>
      <c r="H9" s="25">
        <f t="shared" si="0"/>
        <v>279972000000</v>
      </c>
    </row>
    <row r="10" spans="1:8" s="26" customFormat="1" x14ac:dyDescent="0.25">
      <c r="A10" s="80"/>
      <c r="B10" s="81" t="s">
        <v>68</v>
      </c>
      <c r="C10" s="82" t="s">
        <v>41</v>
      </c>
      <c r="D10" s="80">
        <f>[2]GiaoVien!G26</f>
        <v>3038</v>
      </c>
      <c r="E10" s="25">
        <v>2000000</v>
      </c>
      <c r="F10" s="25">
        <v>9</v>
      </c>
      <c r="G10" s="25">
        <v>2</v>
      </c>
      <c r="H10" s="25">
        <f t="shared" si="0"/>
        <v>109368000000</v>
      </c>
    </row>
    <row r="11" spans="1:8" ht="26.4" x14ac:dyDescent="0.25">
      <c r="A11" s="14">
        <v>2</v>
      </c>
      <c r="B11" s="15" t="s">
        <v>76</v>
      </c>
      <c r="C11" s="83" t="s">
        <v>41</v>
      </c>
      <c r="D11" s="14">
        <v>46</v>
      </c>
      <c r="E11" s="14">
        <v>1000000</v>
      </c>
      <c r="F11" s="14">
        <v>12</v>
      </c>
      <c r="G11" s="14">
        <v>2</v>
      </c>
      <c r="H11" s="14">
        <f t="shared" ref="H11" si="1">IF(AND(F11&gt;1,G11&gt;1),E11*F11*D11*G11,E11*D11)</f>
        <v>1104000000</v>
      </c>
    </row>
    <row r="12" spans="1:8" x14ac:dyDescent="0.25">
      <c r="A12" s="84"/>
      <c r="B12" s="85" t="s">
        <v>46</v>
      </c>
      <c r="C12" s="85"/>
      <c r="D12" s="85"/>
      <c r="E12" s="85"/>
      <c r="F12" s="85"/>
      <c r="G12" s="85"/>
      <c r="H12" s="85">
        <f>H6+H11</f>
        <v>908268000000</v>
      </c>
    </row>
    <row r="19" spans="4:4" x14ac:dyDescent="0.25">
      <c r="D19" s="86"/>
    </row>
  </sheetData>
  <mergeCells count="2">
    <mergeCell ref="A2:H2"/>
    <mergeCell ref="A3:H3"/>
  </mergeCells>
  <pageMargins left="0.7" right="0.34"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tabSelected="1" workbookViewId="0">
      <selection activeCell="A2" sqref="A2:H2"/>
    </sheetView>
  </sheetViews>
  <sheetFormatPr defaultColWidth="9.109375" defaultRowHeight="13.2" x14ac:dyDescent="0.25"/>
  <cols>
    <col min="1" max="1" width="5.5546875" style="1" customWidth="1"/>
    <col min="2" max="2" width="54.44140625" style="1" customWidth="1"/>
    <col min="3" max="3" width="9.44140625" style="1" customWidth="1"/>
    <col min="4" max="4" width="9" style="1" customWidth="1"/>
    <col min="5" max="5" width="10" style="1" customWidth="1"/>
    <col min="6" max="6" width="13.88671875" style="1" bestFit="1" customWidth="1"/>
    <col min="7" max="7" width="12.6640625" style="1" customWidth="1"/>
    <col min="8" max="8" width="16.88671875" style="1" customWidth="1"/>
    <col min="9" max="9" width="16.109375" style="1" customWidth="1"/>
    <col min="10" max="10" width="14.88671875" style="1" bestFit="1" customWidth="1"/>
    <col min="11" max="16384" width="9.109375" style="1"/>
  </cols>
  <sheetData>
    <row r="1" spans="1:11" x14ac:dyDescent="0.25">
      <c r="H1" s="21" t="s">
        <v>67</v>
      </c>
    </row>
    <row r="2" spans="1:11" x14ac:dyDescent="0.25">
      <c r="A2" s="107" t="s">
        <v>121</v>
      </c>
      <c r="B2" s="107"/>
      <c r="C2" s="107"/>
      <c r="D2" s="107"/>
      <c r="E2" s="107"/>
      <c r="F2" s="107"/>
      <c r="G2" s="107"/>
      <c r="H2" s="107"/>
    </row>
    <row r="3" spans="1:11" ht="24" customHeight="1" x14ac:dyDescent="0.25">
      <c r="A3" s="111" t="s">
        <v>133</v>
      </c>
      <c r="B3" s="112"/>
      <c r="C3" s="112"/>
      <c r="D3" s="112"/>
      <c r="E3" s="112"/>
      <c r="F3" s="112"/>
      <c r="G3" s="112"/>
      <c r="H3" s="112"/>
    </row>
    <row r="5" spans="1:11" s="18" customFormat="1" ht="39.6" x14ac:dyDescent="0.3">
      <c r="A5" s="17" t="s">
        <v>0</v>
      </c>
      <c r="B5" s="17" t="s">
        <v>73</v>
      </c>
      <c r="C5" s="19" t="s">
        <v>62</v>
      </c>
      <c r="D5" s="74" t="s">
        <v>75</v>
      </c>
      <c r="E5" s="19" t="s">
        <v>63</v>
      </c>
      <c r="F5" s="19" t="s">
        <v>72</v>
      </c>
      <c r="G5" s="74" t="s">
        <v>66</v>
      </c>
      <c r="H5" s="17" t="s">
        <v>40</v>
      </c>
    </row>
    <row r="6" spans="1:11" s="18" customFormat="1" x14ac:dyDescent="0.3">
      <c r="A6" s="53"/>
      <c r="B6" s="53"/>
      <c r="C6" s="54"/>
      <c r="D6" s="54"/>
      <c r="E6" s="54"/>
      <c r="F6" s="54"/>
      <c r="G6" s="54"/>
      <c r="H6" s="53"/>
    </row>
    <row r="7" spans="1:11" ht="26.4" x14ac:dyDescent="0.25">
      <c r="A7" s="12">
        <v>1</v>
      </c>
      <c r="B7" s="13" t="s">
        <v>77</v>
      </c>
      <c r="C7" s="12" t="s">
        <v>41</v>
      </c>
      <c r="D7" s="12">
        <f>'quy mo truong lop'!N7+30</f>
        <v>4688</v>
      </c>
      <c r="E7" s="12">
        <v>2000000</v>
      </c>
      <c r="F7" s="12">
        <v>9</v>
      </c>
      <c r="G7" s="12">
        <v>2</v>
      </c>
      <c r="H7" s="12">
        <f>IF(AND(F7&gt;1,G7&gt;1),E7*F7*D7*G7,E7*D7)</f>
        <v>168768000000</v>
      </c>
    </row>
    <row r="8" spans="1:11" ht="26.4" x14ac:dyDescent="0.25">
      <c r="A8" s="12">
        <v>2</v>
      </c>
      <c r="B8" s="13" t="s">
        <v>78</v>
      </c>
      <c r="D8" s="12"/>
      <c r="F8" s="12"/>
      <c r="G8" s="12"/>
      <c r="H8" s="12">
        <f>H9+H13</f>
        <v>82431000000</v>
      </c>
      <c r="J8" s="1">
        <f>SUM(J9:J18)</f>
        <v>273</v>
      </c>
      <c r="K8" s="1">
        <f>SUM(K9:K18)</f>
        <v>403</v>
      </c>
    </row>
    <row r="9" spans="1:11" s="26" customFormat="1" x14ac:dyDescent="0.25">
      <c r="A9" s="27" t="s">
        <v>79</v>
      </c>
      <c r="B9" s="28" t="s">
        <v>74</v>
      </c>
      <c r="D9" s="25"/>
      <c r="F9" s="25"/>
      <c r="G9" s="25"/>
      <c r="H9" s="25">
        <f>SUM(H10:H12)</f>
        <v>47007000000</v>
      </c>
      <c r="J9" s="18">
        <f>'[3]tieu hoc'!$H$606</f>
        <v>28</v>
      </c>
      <c r="K9" s="18">
        <f>[3]THCS!$H$652</f>
        <v>27</v>
      </c>
    </row>
    <row r="10" spans="1:11" s="26" customFormat="1" x14ac:dyDescent="0.25">
      <c r="A10" s="27"/>
      <c r="B10" s="29" t="s">
        <v>130</v>
      </c>
      <c r="C10" s="25" t="s">
        <v>41</v>
      </c>
      <c r="D10" s="25">
        <f>345+SUM('[4]tieu hoc'!$H$29:$H$31)+273</f>
        <v>666</v>
      </c>
      <c r="E10" s="25">
        <v>1500000</v>
      </c>
      <c r="F10" s="25">
        <v>9</v>
      </c>
      <c r="G10" s="25">
        <v>2</v>
      </c>
      <c r="H10" s="25">
        <f>IF(AND(F10&gt;1,G10&gt;1),E10*F10*D10*G10,E10*D10)</f>
        <v>17982000000</v>
      </c>
      <c r="J10" s="18">
        <f>'[5]tieu hoc'!$H$652</f>
        <v>19</v>
      </c>
      <c r="K10" s="18">
        <f>[5]THCS!$H$694</f>
        <v>31</v>
      </c>
    </row>
    <row r="11" spans="1:11" s="26" customFormat="1" x14ac:dyDescent="0.25">
      <c r="A11" s="27"/>
      <c r="B11" s="29" t="s">
        <v>131</v>
      </c>
      <c r="C11" s="25" t="s">
        <v>41</v>
      </c>
      <c r="D11" s="25">
        <f>645+[4]THCS!$H$55+[4]THCS!$H$54+[4]THCS!$H$52</f>
        <v>711</v>
      </c>
      <c r="E11" s="25">
        <v>1500000</v>
      </c>
      <c r="F11" s="25">
        <v>9</v>
      </c>
      <c r="G11" s="25">
        <v>2</v>
      </c>
      <c r="H11" s="25">
        <f>IF(AND(F11&gt;1,G11&gt;1),E11*F11*D11*G11,E11*D11)</f>
        <v>19197000000</v>
      </c>
      <c r="J11" s="1">
        <f>'[6]tieu hoc'!$H$25</f>
        <v>10</v>
      </c>
      <c r="K11" s="1">
        <f>[6]THCS!$H$48</f>
        <v>23</v>
      </c>
    </row>
    <row r="12" spans="1:11" s="26" customFormat="1" x14ac:dyDescent="0.25">
      <c r="A12" s="27"/>
      <c r="B12" s="29" t="s">
        <v>132</v>
      </c>
      <c r="C12" s="25" t="s">
        <v>41</v>
      </c>
      <c r="D12" s="25">
        <f>[7]Sheet1!$I$4+[7]Sheet1!$O$4+[7]Sheet1!$P$4</f>
        <v>364</v>
      </c>
      <c r="E12" s="25">
        <v>1500000</v>
      </c>
      <c r="F12" s="25">
        <v>9</v>
      </c>
      <c r="G12" s="25">
        <v>2</v>
      </c>
      <c r="H12" s="25">
        <f>IF(AND(F12&gt;1,G12&gt;1),E12*F12*D12*G12,E12*D12)</f>
        <v>9828000000</v>
      </c>
      <c r="J12" s="1">
        <f>[8]TH!$H$453</f>
        <v>20</v>
      </c>
      <c r="K12" s="1">
        <f>[8]THCS!$H$628</f>
        <v>20</v>
      </c>
    </row>
    <row r="13" spans="1:11" s="26" customFormat="1" x14ac:dyDescent="0.25">
      <c r="A13" s="27" t="s">
        <v>80</v>
      </c>
      <c r="B13" s="30" t="s">
        <v>69</v>
      </c>
      <c r="C13" s="25"/>
      <c r="D13" s="25"/>
      <c r="E13" s="25"/>
      <c r="F13" s="25"/>
      <c r="G13" s="25"/>
      <c r="H13" s="25">
        <f>SUM(H14:H16)</f>
        <v>35424000000</v>
      </c>
      <c r="J13" s="26">
        <f>'[9]tieu hoc'!$H$28</f>
        <v>14</v>
      </c>
      <c r="K13" s="26">
        <f>[9]THCS!$H$50</f>
        <v>32</v>
      </c>
    </row>
    <row r="14" spans="1:11" s="26" customFormat="1" x14ac:dyDescent="0.25">
      <c r="A14" s="25"/>
      <c r="B14" s="29" t="s">
        <v>70</v>
      </c>
      <c r="C14" s="25" t="s">
        <v>41</v>
      </c>
      <c r="D14" s="25">
        <f>'Gieo vien dia ban kho tuyen'!C49</f>
        <v>658</v>
      </c>
      <c r="E14" s="25">
        <v>1500000</v>
      </c>
      <c r="F14" s="25">
        <v>9</v>
      </c>
      <c r="G14" s="25">
        <v>2</v>
      </c>
      <c r="H14" s="25">
        <f>IF(AND(F14&gt;1,G14&gt;1),E14*F14*D14*G14,E14*D14)</f>
        <v>17766000000</v>
      </c>
      <c r="J14" s="26">
        <f>'[10]tieu hoc'!$H$28</f>
        <v>32</v>
      </c>
      <c r="K14" s="26">
        <f>[10]THCS!$H$53</f>
        <v>36</v>
      </c>
    </row>
    <row r="15" spans="1:11" s="26" customFormat="1" x14ac:dyDescent="0.25">
      <c r="A15" s="25"/>
      <c r="B15" s="29" t="s">
        <v>71</v>
      </c>
      <c r="C15" s="25" t="s">
        <v>41</v>
      </c>
      <c r="D15" s="25">
        <f>'Gieo vien dia ban kho tuyen'!C50</f>
        <v>416</v>
      </c>
      <c r="E15" s="25">
        <v>1500000</v>
      </c>
      <c r="F15" s="25">
        <v>9</v>
      </c>
      <c r="G15" s="25">
        <v>2</v>
      </c>
      <c r="H15" s="25">
        <f>IF(AND(F15&gt;1,G15&gt;1),E15*F15*D15*G15,E15*D15)</f>
        <v>11232000000</v>
      </c>
      <c r="J15" s="26">
        <f>'[11]tieu hoc'!$H$824</f>
        <v>29</v>
      </c>
      <c r="K15" s="26">
        <f>[11]THCS!$H$981</f>
        <v>37</v>
      </c>
    </row>
    <row r="16" spans="1:11" s="26" customFormat="1" x14ac:dyDescent="0.25">
      <c r="A16" s="25"/>
      <c r="B16" s="29" t="s">
        <v>68</v>
      </c>
      <c r="C16" s="25" t="s">
        <v>41</v>
      </c>
      <c r="D16" s="25">
        <f>[12]THPT!$H$42+'[13]KHPT 2023-2024'!$Z$41+'[13]KHPT 2023-2024'!$Z$75+'[13]KHPT 2023-2024'!$Z$88+'[13]KHPT 2023-2024'!$Z$90+'[13]KHPT 2023-2024'!$Z$96</f>
        <v>238</v>
      </c>
      <c r="E16" s="25">
        <v>1500000</v>
      </c>
      <c r="F16" s="25">
        <v>9</v>
      </c>
      <c r="G16" s="25">
        <v>2</v>
      </c>
      <c r="H16" s="25">
        <f>IF(AND(F16&gt;1,G16&gt;1),E16*F16*D16*G16,E16*D16)</f>
        <v>6426000000</v>
      </c>
      <c r="J16" s="26">
        <f>'[14]tieu hoc'!$H$479</f>
        <v>22</v>
      </c>
      <c r="K16" s="26">
        <f>[14]thcs!$H$50</f>
        <v>26</v>
      </c>
    </row>
    <row r="17" spans="1:11" ht="26.4" x14ac:dyDescent="0.25">
      <c r="A17" s="14">
        <v>3</v>
      </c>
      <c r="B17" s="15" t="s">
        <v>76</v>
      </c>
      <c r="C17" s="14" t="s">
        <v>41</v>
      </c>
      <c r="D17" s="14">
        <v>46</v>
      </c>
      <c r="E17" s="14">
        <v>1000000</v>
      </c>
      <c r="F17" s="14">
        <v>9</v>
      </c>
      <c r="G17" s="14">
        <v>2</v>
      </c>
      <c r="H17" s="14">
        <f>IF(AND(F17&gt;1,G17&gt;1),E17*F17*D17*G17,E17*D17)</f>
        <v>828000000</v>
      </c>
      <c r="J17" s="26">
        <f>'[15]tieu hoc-PL1'!$H$926</f>
        <v>45</v>
      </c>
      <c r="K17" s="26">
        <f>'[15]thcs-PL1'!$H$886</f>
        <v>43</v>
      </c>
    </row>
    <row r="18" spans="1:11" x14ac:dyDescent="0.25">
      <c r="A18" s="16"/>
      <c r="B18" s="20" t="s">
        <v>46</v>
      </c>
      <c r="C18" s="20"/>
      <c r="D18" s="20"/>
      <c r="E18" s="20"/>
      <c r="F18" s="20"/>
      <c r="G18" s="20"/>
      <c r="H18" s="20">
        <f>H7+H8+H17</f>
        <v>252027000000</v>
      </c>
      <c r="J18" s="1">
        <f>'[16]Bien Hoa'!$H$33</f>
        <v>54</v>
      </c>
      <c r="K18" s="1">
        <f>'[16]Bien Hoa'!$H$81</f>
        <v>128</v>
      </c>
    </row>
    <row r="21" spans="1:11" x14ac:dyDescent="0.25">
      <c r="H21" s="113">
        <v>167.7</v>
      </c>
    </row>
    <row r="22" spans="1:11" x14ac:dyDescent="0.25">
      <c r="H22" s="113">
        <v>82.4</v>
      </c>
    </row>
    <row r="23" spans="1:11" x14ac:dyDescent="0.25">
      <c r="H23" s="113">
        <v>0.83</v>
      </c>
      <c r="I23" s="23"/>
    </row>
    <row r="24" spans="1:11" x14ac:dyDescent="0.25">
      <c r="I24" s="23"/>
    </row>
    <row r="25" spans="1:11" x14ac:dyDescent="0.25">
      <c r="I25" s="23"/>
    </row>
    <row r="26" spans="1:11" x14ac:dyDescent="0.25">
      <c r="I26" s="23"/>
    </row>
  </sheetData>
  <mergeCells count="2">
    <mergeCell ref="A2:H2"/>
    <mergeCell ref="A3:H3"/>
  </mergeCells>
  <pageMargins left="0.48" right="0.27" top="0.53"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1"/>
  <sheetViews>
    <sheetView topLeftCell="A31" workbookViewId="0">
      <selection activeCell="C31" sqref="C31:C34"/>
    </sheetView>
  </sheetViews>
  <sheetFormatPr defaultColWidth="9.109375" defaultRowHeight="13.8" x14ac:dyDescent="0.25"/>
  <cols>
    <col min="1" max="1" width="5" style="2" customWidth="1"/>
    <col min="2" max="2" width="66.44140625" style="2" customWidth="1"/>
    <col min="3" max="3" width="15.88671875" style="2" customWidth="1"/>
    <col min="4" max="4" width="10.6640625" style="2" hidden="1" customWidth="1"/>
    <col min="5" max="5" width="15.5546875" style="2" hidden="1" customWidth="1"/>
    <col min="6" max="6" width="18.33203125" style="2" hidden="1" customWidth="1"/>
    <col min="7" max="8" width="9.109375" style="2" hidden="1" customWidth="1"/>
    <col min="9" max="9" width="10.44140625" style="2" hidden="1" customWidth="1"/>
    <col min="10" max="10" width="0" style="2" hidden="1" customWidth="1"/>
    <col min="11" max="16384" width="9.109375" style="2"/>
  </cols>
  <sheetData>
    <row r="1" spans="1:8" x14ac:dyDescent="0.25">
      <c r="C1" s="24" t="s">
        <v>128</v>
      </c>
    </row>
    <row r="2" spans="1:8" x14ac:dyDescent="0.25">
      <c r="A2" s="109" t="s">
        <v>119</v>
      </c>
      <c r="B2" s="109"/>
      <c r="C2" s="109"/>
    </row>
    <row r="4" spans="1:8" s="6" customFormat="1" ht="30" customHeight="1" x14ac:dyDescent="0.3">
      <c r="A4" s="7" t="s">
        <v>0</v>
      </c>
      <c r="B4" s="7" t="s">
        <v>44</v>
      </c>
      <c r="C4" s="8" t="s">
        <v>56</v>
      </c>
      <c r="D4" s="5" t="s">
        <v>39</v>
      </c>
      <c r="E4" s="5" t="s">
        <v>42</v>
      </c>
      <c r="F4" s="5" t="s">
        <v>43</v>
      </c>
      <c r="G4" s="5" t="s">
        <v>40</v>
      </c>
    </row>
    <row r="5" spans="1:8" x14ac:dyDescent="0.25">
      <c r="A5" s="32">
        <v>1</v>
      </c>
      <c r="B5" s="32" t="s">
        <v>53</v>
      </c>
      <c r="C5" s="32"/>
    </row>
    <row r="6" spans="1:8" s="11" customFormat="1" ht="15.6" x14ac:dyDescent="0.25">
      <c r="A6" s="9"/>
      <c r="B6" s="10" t="s">
        <v>57</v>
      </c>
      <c r="C6" s="9"/>
      <c r="D6" s="11" t="str">
        <f>B5&amp;" - "&amp;B6</f>
        <v>huyện Cẩm Mỹ - gồm các xã: Sông Nhạn, Thừa Đức, Xuân Quế</v>
      </c>
      <c r="H6" s="11" t="str">
        <f>D6&amp;"; "&amp;D12&amp;"; "&amp;D18&amp;"; "&amp;D24&amp;"; "&amp;D30&amp;"; "&amp;D36&amp;"; "&amp;D42</f>
        <v>huyện Cẩm Mỹ - gồm các xã: Sông Nhạn, Thừa Đức, Xuân Quế; huyện Trảng Bom - gồm các xã: Cây Gáo, Thanh Bình, Sông Thao, Bàu Hàm ; huyện Vĩnh Cửu - gồm các xã: Mâ Đà, Phú Lý, Hiếu Liêm; huyện Xuân Lộc - gồm các xã: Xuân Phú, Lang Minh; huyện Tân Phú - gồm các xã: Đắc Lua, Tà Lài, Phú Bình; các xã: gồm các xã: Lộ 25, Xuân Thiện - huyện Thống Nhất; các xã: gồm các xã: Phú Túc, Túc Trưng, Phú Vinh, Phú Tân, Thanh Sơn, Phú Lợi, Suối Nho, Phú Cường - huyện Định Quán</v>
      </c>
    </row>
    <row r="7" spans="1:8" x14ac:dyDescent="0.25">
      <c r="A7" s="3"/>
      <c r="B7" s="31" t="s">
        <v>8</v>
      </c>
      <c r="C7" s="3">
        <f>'[17]Mam non '!$H$45+'[17]Mam non '!$H$53+'[17]Mam non '!$H$69+'[17]Mam non '!$H$77</f>
        <v>63</v>
      </c>
    </row>
    <row r="8" spans="1:8" x14ac:dyDescent="0.25">
      <c r="A8" s="3"/>
      <c r="B8" s="31" t="s">
        <v>13</v>
      </c>
      <c r="C8" s="3">
        <f>'[17]tieu hoc'!$H$98+'[17]tieu hoc'!$H$123+'[17]tieu hoc'!$H$148+'[17]tieu hoc'!$H$173</f>
        <v>63</v>
      </c>
      <c r="H8" s="2" t="s">
        <v>55</v>
      </c>
    </row>
    <row r="9" spans="1:8" x14ac:dyDescent="0.25">
      <c r="A9" s="3"/>
      <c r="B9" s="31" t="s">
        <v>24</v>
      </c>
      <c r="C9" s="3">
        <f>[17]THCS!$H$129+[17]THCS!$H$559</f>
        <v>47</v>
      </c>
    </row>
    <row r="10" spans="1:8" x14ac:dyDescent="0.25">
      <c r="A10" s="3"/>
      <c r="B10" s="31" t="s">
        <v>83</v>
      </c>
      <c r="C10" s="3">
        <v>0</v>
      </c>
    </row>
    <row r="11" spans="1:8" x14ac:dyDescent="0.25">
      <c r="A11" s="3">
        <v>2</v>
      </c>
      <c r="B11" s="3" t="s">
        <v>48</v>
      </c>
      <c r="C11" s="3"/>
    </row>
    <row r="12" spans="1:8" s="11" customFormat="1" ht="15.6" x14ac:dyDescent="0.25">
      <c r="A12" s="9"/>
      <c r="B12" s="10" t="s">
        <v>81</v>
      </c>
      <c r="C12" s="9"/>
      <c r="D12" s="11" t="str">
        <f>B11&amp;" - "&amp;B12</f>
        <v xml:space="preserve">huyện Trảng Bom - gồm các xã: Cây Gáo, Thanh Bình, Sông Thao, Bàu Hàm </v>
      </c>
    </row>
    <row r="13" spans="1:8" x14ac:dyDescent="0.25">
      <c r="A13" s="3"/>
      <c r="B13" s="31" t="s">
        <v>8</v>
      </c>
      <c r="C13" s="3">
        <f>'[18]Mam non '!$H$35+'[18]Mam non '!$G$39+'[18]Mam non '!$G$43+'[18]Mam non '!$G$55+'[18]Mam non '!$G$63+'[18]Mam non '!$G$95</f>
        <v>105</v>
      </c>
    </row>
    <row r="14" spans="1:8" x14ac:dyDescent="0.25">
      <c r="A14" s="3"/>
      <c r="B14" s="31" t="s">
        <v>13</v>
      </c>
      <c r="C14" s="4">
        <f>'[18]tieu hoc'!$H$102+'[18]tieu hoc'!$H$205+'[18]tieu hoc'!$H$305+'[18]tieu hoc'!$H$430+'[18]tieu hoc'!$H$455</f>
        <v>127</v>
      </c>
    </row>
    <row r="15" spans="1:8" x14ac:dyDescent="0.25">
      <c r="A15" s="3"/>
      <c r="B15" s="31" t="s">
        <v>24</v>
      </c>
      <c r="C15" s="4">
        <f>[18]THCS!$H$87+[18]THCS!$H$133+[18]THCS!$H$363</f>
        <v>83</v>
      </c>
    </row>
    <row r="16" spans="1:8" x14ac:dyDescent="0.25">
      <c r="A16" s="3"/>
      <c r="B16" s="31" t="s">
        <v>83</v>
      </c>
      <c r="C16" s="4">
        <f>'[13]KHPT 2023-2024'!$Z$75</f>
        <v>32</v>
      </c>
    </row>
    <row r="17" spans="1:12" x14ac:dyDescent="0.25">
      <c r="A17" s="3">
        <v>3</v>
      </c>
      <c r="B17" s="3" t="s">
        <v>49</v>
      </c>
      <c r="C17" s="3"/>
    </row>
    <row r="18" spans="1:12" s="11" customFormat="1" ht="15.6" x14ac:dyDescent="0.25">
      <c r="A18" s="9"/>
      <c r="B18" s="10" t="s">
        <v>58</v>
      </c>
      <c r="C18" s="9"/>
      <c r="D18" s="11" t="str">
        <f>B17&amp;" - "&amp;B18</f>
        <v>huyện Vĩnh Cửu - gồm các xã: Mâ Đà, Phú Lý, Hiếu Liêm</v>
      </c>
    </row>
    <row r="19" spans="1:12" x14ac:dyDescent="0.25">
      <c r="A19" s="3"/>
      <c r="B19" s="31" t="s">
        <v>8</v>
      </c>
      <c r="C19" s="3">
        <f>'[19]Mam non '!$H$55+'[19]Mam non '!$H$59+'[19]Mam non '!$H$63</f>
        <v>87</v>
      </c>
    </row>
    <row r="20" spans="1:12" x14ac:dyDescent="0.25">
      <c r="A20" s="3"/>
      <c r="B20" s="31" t="s">
        <v>13</v>
      </c>
      <c r="C20" s="3">
        <f>'[19]tieu hoc'!$H$250+'[19]tieu hoc'!$H$400+'[19]tieu hoc'!$H$417+'[19]tieu hoc'!$H$451</f>
        <v>83</v>
      </c>
    </row>
    <row r="21" spans="1:12" x14ac:dyDescent="0.25">
      <c r="A21" s="3"/>
      <c r="B21" s="31" t="s">
        <v>24</v>
      </c>
      <c r="C21" s="4">
        <f>[19]thcs!$H$314+[19]thcs!$H$498</f>
        <v>32</v>
      </c>
    </row>
    <row r="22" spans="1:12" x14ac:dyDescent="0.25">
      <c r="A22" s="3"/>
      <c r="B22" s="31" t="s">
        <v>83</v>
      </c>
      <c r="C22" s="4">
        <f>'[13]KHPT 2023-2024'!$Z$96</f>
        <v>22</v>
      </c>
    </row>
    <row r="23" spans="1:12" x14ac:dyDescent="0.25">
      <c r="A23" s="3">
        <v>4</v>
      </c>
      <c r="B23" s="3" t="s">
        <v>50</v>
      </c>
      <c r="C23" s="3"/>
    </row>
    <row r="24" spans="1:12" s="11" customFormat="1" ht="15.6" x14ac:dyDescent="0.25">
      <c r="A24" s="9"/>
      <c r="B24" s="10" t="s">
        <v>59</v>
      </c>
      <c r="C24" s="9"/>
      <c r="D24" s="11" t="str">
        <f>B23&amp;" - "&amp;B24</f>
        <v>huyện Xuân Lộc - gồm các xã: Xuân Phú, Lang Minh</v>
      </c>
    </row>
    <row r="25" spans="1:12" x14ac:dyDescent="0.25">
      <c r="A25" s="3"/>
      <c r="B25" s="31" t="s">
        <v>8</v>
      </c>
      <c r="C25" s="3">
        <f>'[20]MN-PL1'!$H$50+'[20]MN-PL1'!$H$54+'[20]MN-PL1'!$H$66</f>
        <v>49</v>
      </c>
    </row>
    <row r="26" spans="1:12" x14ac:dyDescent="0.25">
      <c r="A26" s="3"/>
      <c r="B26" s="31" t="s">
        <v>13</v>
      </c>
      <c r="C26" s="3">
        <f>'[20]tieu hoc-PL1'!$H$529+'[20]tieu hoc-PL1'!$H$557+'[20]tieu hoc-PL1'!$H$585+'[20]tieu hoc-PL1'!$H$697</f>
        <v>101</v>
      </c>
    </row>
    <row r="27" spans="1:12" x14ac:dyDescent="0.25">
      <c r="A27" s="3"/>
      <c r="B27" s="31" t="s">
        <v>24</v>
      </c>
      <c r="C27" s="3">
        <f>0</f>
        <v>0</v>
      </c>
    </row>
    <row r="28" spans="1:12" x14ac:dyDescent="0.25">
      <c r="A28" s="3"/>
      <c r="B28" s="31" t="s">
        <v>83</v>
      </c>
      <c r="C28" s="3">
        <v>0</v>
      </c>
    </row>
    <row r="29" spans="1:12" x14ac:dyDescent="0.25">
      <c r="A29" s="3">
        <v>5</v>
      </c>
      <c r="B29" s="3" t="s">
        <v>51</v>
      </c>
      <c r="C29" s="3"/>
    </row>
    <row r="30" spans="1:12" s="11" customFormat="1" ht="15.6" x14ac:dyDescent="0.25">
      <c r="A30" s="9"/>
      <c r="B30" s="10" t="s">
        <v>60</v>
      </c>
      <c r="C30" s="9"/>
      <c r="D30" s="11" t="str">
        <f>B29&amp;" - "&amp;B30</f>
        <v>huyện Tân Phú - gồm các xã: Đắc Lua, Tà Lài, Phú Bình</v>
      </c>
    </row>
    <row r="31" spans="1:12" x14ac:dyDescent="0.25">
      <c r="A31" s="3"/>
      <c r="B31" s="31" t="s">
        <v>8</v>
      </c>
      <c r="C31" s="3"/>
      <c r="L31" s="2">
        <f>SUM(C31:C34)</f>
        <v>0</v>
      </c>
    </row>
    <row r="32" spans="1:12" x14ac:dyDescent="0.25">
      <c r="A32" s="3"/>
      <c r="B32" s="31" t="s">
        <v>13</v>
      </c>
      <c r="C32" s="3"/>
    </row>
    <row r="33" spans="1:11" x14ac:dyDescent="0.25">
      <c r="A33" s="3"/>
      <c r="B33" s="31" t="s">
        <v>24</v>
      </c>
      <c r="C33" s="3"/>
    </row>
    <row r="34" spans="1:11" x14ac:dyDescent="0.25">
      <c r="A34" s="3"/>
      <c r="B34" s="31" t="s">
        <v>83</v>
      </c>
      <c r="C34" s="4"/>
    </row>
    <row r="35" spans="1:11" x14ac:dyDescent="0.25">
      <c r="A35" s="3">
        <v>6</v>
      </c>
      <c r="B35" s="3" t="s">
        <v>54</v>
      </c>
      <c r="C35" s="3"/>
    </row>
    <row r="36" spans="1:11" s="11" customFormat="1" ht="15.6" x14ac:dyDescent="0.25">
      <c r="A36" s="9"/>
      <c r="B36" s="10" t="s">
        <v>61</v>
      </c>
      <c r="C36" s="9"/>
      <c r="D36" s="11" t="str">
        <f>"các xã: "&amp;B36&amp;" - "&amp;B35</f>
        <v>các xã: gồm các xã: Lộ 25, Xuân Thiện - huyện Thống Nhất</v>
      </c>
    </row>
    <row r="37" spans="1:11" x14ac:dyDescent="0.25">
      <c r="A37" s="3"/>
      <c r="B37" s="31" t="s">
        <v>8</v>
      </c>
      <c r="C37" s="3">
        <f>'[21]Mam non '!$H$13+'[21]Mam non '!$H$49+'[21]Mam non '!$H$85+'[21]Mam non '!$H$89</f>
        <v>66</v>
      </c>
    </row>
    <row r="38" spans="1:11" x14ac:dyDescent="0.25">
      <c r="A38" s="3"/>
      <c r="B38" s="31" t="s">
        <v>13</v>
      </c>
      <c r="C38" s="3">
        <f>'[21]tieu hoc'!$H$103+'[21]tieu hoc'!$H$278+'[21]tieu hoc'!$H$377+'[21]tieu hoc'!$H$553</f>
        <v>88</v>
      </c>
    </row>
    <row r="39" spans="1:11" x14ac:dyDescent="0.25">
      <c r="A39" s="3"/>
      <c r="B39" s="31" t="s">
        <v>24</v>
      </c>
      <c r="C39" s="3">
        <f>[21]THCS!$H$134+[21]THCS!$H$364+[21]THCS!$H$594</f>
        <v>63</v>
      </c>
    </row>
    <row r="40" spans="1:11" x14ac:dyDescent="0.25">
      <c r="A40" s="3"/>
      <c r="B40" s="31" t="s">
        <v>83</v>
      </c>
      <c r="C40" s="3">
        <v>0</v>
      </c>
    </row>
    <row r="41" spans="1:11" x14ac:dyDescent="0.25">
      <c r="A41" s="3">
        <v>7</v>
      </c>
      <c r="B41" s="3" t="s">
        <v>52</v>
      </c>
      <c r="C41" s="3"/>
    </row>
    <row r="42" spans="1:11" s="11" customFormat="1" ht="31.2" x14ac:dyDescent="0.25">
      <c r="A42" s="9"/>
      <c r="B42" s="10" t="s">
        <v>82</v>
      </c>
      <c r="C42" s="9"/>
      <c r="D42" s="11" t="str">
        <f>"các xã: "&amp;B42&amp;" - "&amp;B41</f>
        <v>các xã: gồm các xã: Phú Túc, Túc Trưng, Phú Vinh, Phú Tân, Thanh Sơn, Phú Lợi, Suối Nho, Phú Cường - huyện Định Quán</v>
      </c>
    </row>
    <row r="43" spans="1:11" x14ac:dyDescent="0.25">
      <c r="A43" s="3"/>
      <c r="B43" s="31" t="s">
        <v>8</v>
      </c>
      <c r="C43" s="3">
        <f>'[4]Mam non '!$H$15+'[4]Mam non '!$H$19+'[4]Mam non '!$H$23+'[4]Mam non '!$H$51+'[4]Mam non '!$H$55+'[4]Mam non '!$H$59+'[4]Mam non '!$H$87+'[4]Mam non '!$H$95</f>
        <v>228</v>
      </c>
    </row>
    <row r="44" spans="1:11" x14ac:dyDescent="0.25">
      <c r="A44" s="3"/>
      <c r="B44" s="31" t="s">
        <v>13</v>
      </c>
      <c r="C44" s="3">
        <f>'[4]tieu hoc'!$H$50+'[4]tieu hoc'!$H$75+'[4]tieu hoc'!$H$100+'[4]tieu hoc'!$H$125+'[4]tieu hoc'!$H$376+'[4]tieu hoc'!$H$401+'[4]tieu hoc'!$H$426+'[4]tieu hoc'!$H$451+'[4]tieu hoc'!$H$576+'[4]tieu hoc'!$H$601+'[4]tieu hoc'!$H$626</f>
        <v>259</v>
      </c>
    </row>
    <row r="45" spans="1:11" x14ac:dyDescent="0.25">
      <c r="A45" s="3"/>
      <c r="B45" s="31" t="s">
        <v>24</v>
      </c>
      <c r="C45" s="3">
        <f>[4]THCS!$H$90+[4]THCS!$H$139+[4]THCS!$H$188+[4]THCS!$H$433+[4]THCS!$H$629+[4]THCS!$H$678+37</f>
        <v>238</v>
      </c>
    </row>
    <row r="46" spans="1:11" x14ac:dyDescent="0.25">
      <c r="A46" s="3"/>
      <c r="B46" s="31" t="s">
        <v>83</v>
      </c>
      <c r="C46" s="4">
        <f>[12]THPT!$H$42+'[13]KHPT 2023-2024'!$Z$42+'[13]KHPT 2023-2024'!$Z$41+3</f>
        <v>109</v>
      </c>
    </row>
    <row r="47" spans="1:11" x14ac:dyDescent="0.25">
      <c r="A47" s="33"/>
      <c r="B47" s="33" t="s">
        <v>45</v>
      </c>
      <c r="C47" s="33">
        <f>SUM(C48:C51)</f>
        <v>1750</v>
      </c>
    </row>
    <row r="48" spans="1:11" x14ac:dyDescent="0.25">
      <c r="A48" s="33"/>
      <c r="B48" s="34" t="s">
        <v>8</v>
      </c>
      <c r="C48" s="33">
        <f>C13+C19+C25+C31+C37+C43</f>
        <v>535</v>
      </c>
      <c r="K48" s="110">
        <f>C48-C31</f>
        <v>535</v>
      </c>
    </row>
    <row r="49" spans="1:11" x14ac:dyDescent="0.25">
      <c r="A49" s="33"/>
      <c r="B49" s="34" t="s">
        <v>13</v>
      </c>
      <c r="C49" s="33">
        <f>C14+C20+C26+C32+C38+C44</f>
        <v>658</v>
      </c>
      <c r="K49" s="110">
        <f t="shared" ref="K49:K51" si="0">C49-C32</f>
        <v>658</v>
      </c>
    </row>
    <row r="50" spans="1:11" x14ac:dyDescent="0.25">
      <c r="A50" s="33"/>
      <c r="B50" s="34" t="s">
        <v>24</v>
      </c>
      <c r="C50" s="33">
        <f>C15+C21+C27+C33+C39+C45</f>
        <v>416</v>
      </c>
      <c r="K50" s="110">
        <f t="shared" si="0"/>
        <v>416</v>
      </c>
    </row>
    <row r="51" spans="1:11" x14ac:dyDescent="0.25">
      <c r="A51" s="35"/>
      <c r="B51" s="36" t="s">
        <v>83</v>
      </c>
      <c r="C51" s="37">
        <f>C16+C23+C29+C34+C40+C46</f>
        <v>141</v>
      </c>
      <c r="K51" s="110">
        <f t="shared" si="0"/>
        <v>141</v>
      </c>
    </row>
  </sheetData>
  <mergeCells count="1">
    <mergeCell ref="A2:C2"/>
  </mergeCells>
  <pageMargins left="0.7" right="0.66" top="0.28000000000000003" bottom="0.28999999999999998" header="0.17" footer="0.17"/>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4C6153F-4F8D-4B11-B85F-0853F8BCC0A8}"/>
</file>

<file path=customXml/itemProps2.xml><?xml version="1.0" encoding="utf-8"?>
<ds:datastoreItem xmlns:ds="http://schemas.openxmlformats.org/officeDocument/2006/customXml" ds:itemID="{733693EA-A1B7-4FFD-8211-96E5A9FD16C5}"/>
</file>

<file path=customXml/itemProps3.xml><?xml version="1.0" encoding="utf-8"?>
<ds:datastoreItem xmlns:ds="http://schemas.openxmlformats.org/officeDocument/2006/customXml" ds:itemID="{7AB6D22E-CDD5-43B3-804B-F8D0C9C2B58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quy mo truong lop</vt:lpstr>
      <vt:lpstr>tỷ lệ GVlớp</vt:lpstr>
      <vt:lpstr>nghi viec </vt:lpstr>
      <vt:lpstr>kinh phi giai phap 2</vt:lpstr>
      <vt:lpstr>kinh phi </vt:lpstr>
      <vt:lpstr>Gieo vien dia ban kho tuyen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dell</cp:lastModifiedBy>
  <cp:lastPrinted>2023-12-14T11:16:29Z</cp:lastPrinted>
  <dcterms:created xsi:type="dcterms:W3CDTF">2023-10-08T09:39:11Z</dcterms:created>
  <dcterms:modified xsi:type="dcterms:W3CDTF">2024-05-07T06:39:32Z</dcterms:modified>
</cp:coreProperties>
</file>