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NQ Gvien\nq gv\"/>
    </mc:Choice>
  </mc:AlternateContent>
  <xr:revisionPtr revIDLastSave="0" documentId="13_ncr:1_{DEDA344A-C285-41EB-A3A0-6BB221E0CC2F}" xr6:coauthVersionLast="36" xr6:coauthVersionMax="36" xr10:uidLastSave="{00000000-0000-0000-0000-000000000000}"/>
  <bookViews>
    <workbookView xWindow="0" yWindow="0" windowWidth="28800" windowHeight="12225" activeTab="4" xr2:uid="{3F5AEB54-60C2-472A-A024-85373113F318}"/>
  </bookViews>
  <sheets>
    <sheet name="quy mo truong lop" sheetId="6" r:id="rId1"/>
    <sheet name="tỷ lệ GVlớp" sheetId="7" r:id="rId2"/>
    <sheet name="nghi viec " sheetId="8" r:id="rId3"/>
    <sheet name="nhu cau kinh phi" sheetId="2" r:id="rId4"/>
    <sheet name="Gieo vien dia ban kho tuyen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7" l="1"/>
  <c r="M9" i="6"/>
  <c r="M10" i="6"/>
  <c r="M8" i="6"/>
  <c r="M7" i="6"/>
  <c r="L9" i="6"/>
  <c r="L10" i="6"/>
  <c r="L8" i="6"/>
  <c r="L7" i="6"/>
  <c r="K9" i="6"/>
  <c r="K10" i="6"/>
  <c r="K8" i="6"/>
  <c r="K7" i="6"/>
  <c r="I9" i="6"/>
  <c r="I10" i="6"/>
  <c r="I8" i="6"/>
  <c r="I7" i="6"/>
  <c r="H9" i="6"/>
  <c r="H10" i="6"/>
  <c r="H8" i="6"/>
  <c r="H7" i="6"/>
  <c r="G9" i="6"/>
  <c r="G10" i="6"/>
  <c r="G8" i="6"/>
  <c r="G7" i="6"/>
  <c r="E9" i="6"/>
  <c r="E10" i="6"/>
  <c r="E8" i="6"/>
  <c r="E7" i="6"/>
  <c r="D9" i="6"/>
  <c r="D10" i="6"/>
  <c r="D8" i="6"/>
  <c r="D7" i="6"/>
  <c r="C9" i="6"/>
  <c r="C10" i="6"/>
  <c r="C8" i="6"/>
  <c r="C7" i="6"/>
  <c r="N9" i="6"/>
  <c r="N10" i="6"/>
  <c r="N8" i="6"/>
  <c r="N7" i="6"/>
  <c r="J9" i="6"/>
  <c r="J10" i="6"/>
  <c r="J8" i="6"/>
  <c r="J7" i="6"/>
  <c r="F7" i="6"/>
  <c r="F9" i="6"/>
  <c r="F10" i="6"/>
  <c r="F8" i="6"/>
  <c r="Y19" i="7" l="1"/>
  <c r="AA19" i="7" s="1"/>
  <c r="X19" i="7"/>
  <c r="Z19" i="7" s="1"/>
  <c r="W19" i="7"/>
  <c r="T19" i="7"/>
  <c r="V19" i="7" s="1"/>
  <c r="S19" i="7"/>
  <c r="U19" i="7" s="1"/>
  <c r="R19" i="7"/>
  <c r="O19" i="7"/>
  <c r="Q19" i="7" s="1"/>
  <c r="N19" i="7"/>
  <c r="P19" i="7" s="1"/>
  <c r="M19" i="7"/>
  <c r="J19" i="7"/>
  <c r="L19" i="7" s="1"/>
  <c r="I19" i="7"/>
  <c r="K19" i="7" s="1"/>
  <c r="H19" i="7"/>
  <c r="E19" i="7"/>
  <c r="G19" i="7" s="1"/>
  <c r="D19" i="7"/>
  <c r="F19" i="7" s="1"/>
  <c r="C19" i="7"/>
  <c r="Y18" i="7"/>
  <c r="AA18" i="7" s="1"/>
  <c r="X18" i="7"/>
  <c r="Z18" i="7" s="1"/>
  <c r="W18" i="7"/>
  <c r="V18" i="7"/>
  <c r="T18" i="7"/>
  <c r="S18" i="7"/>
  <c r="U18" i="7" s="1"/>
  <c r="R18" i="7"/>
  <c r="O18" i="7"/>
  <c r="Q18" i="7" s="1"/>
  <c r="N18" i="7"/>
  <c r="P18" i="7" s="1"/>
  <c r="M18" i="7"/>
  <c r="J18" i="7"/>
  <c r="L18" i="7" s="1"/>
  <c r="I18" i="7"/>
  <c r="K18" i="7" s="1"/>
  <c r="H18" i="7"/>
  <c r="G18" i="7"/>
  <c r="F18" i="7"/>
  <c r="E18" i="7"/>
  <c r="D18" i="7"/>
  <c r="C18" i="7"/>
  <c r="Y17" i="7"/>
  <c r="AA17" i="7" s="1"/>
  <c r="X17" i="7"/>
  <c r="Z17" i="7" s="1"/>
  <c r="W17" i="7"/>
  <c r="T17" i="7"/>
  <c r="V17" i="7" s="1"/>
  <c r="S17" i="7"/>
  <c r="U17" i="7" s="1"/>
  <c r="R17" i="7"/>
  <c r="P17" i="7"/>
  <c r="O17" i="7"/>
  <c r="Q17" i="7" s="1"/>
  <c r="N17" i="7"/>
  <c r="M17" i="7"/>
  <c r="J17" i="7"/>
  <c r="L17" i="7" s="1"/>
  <c r="I17" i="7"/>
  <c r="K17" i="7" s="1"/>
  <c r="H17" i="7"/>
  <c r="E17" i="7"/>
  <c r="G17" i="7" s="1"/>
  <c r="D17" i="7"/>
  <c r="F17" i="7" s="1"/>
  <c r="C17" i="7"/>
  <c r="AA16" i="7"/>
  <c r="X16" i="7"/>
  <c r="Z16" i="7" s="1"/>
  <c r="W16" i="7"/>
  <c r="T16" i="7"/>
  <c r="V16" i="7" s="1"/>
  <c r="S16" i="7"/>
  <c r="U16" i="7" s="1"/>
  <c r="R16" i="7"/>
  <c r="O16" i="7"/>
  <c r="Q16" i="7" s="1"/>
  <c r="N16" i="7"/>
  <c r="P16" i="7" s="1"/>
  <c r="M16" i="7"/>
  <c r="J16" i="7"/>
  <c r="L16" i="7" s="1"/>
  <c r="I16" i="7"/>
  <c r="K16" i="7" s="1"/>
  <c r="H16" i="7"/>
  <c r="E16" i="7"/>
  <c r="G16" i="7" s="1"/>
  <c r="D16" i="7"/>
  <c r="F16" i="7" s="1"/>
  <c r="C16" i="7"/>
  <c r="Y15" i="7"/>
  <c r="AA15" i="7" s="1"/>
  <c r="X15" i="7"/>
  <c r="Z15" i="7" s="1"/>
  <c r="W15" i="7"/>
  <c r="T15" i="7"/>
  <c r="V15" i="7" s="1"/>
  <c r="S15" i="7"/>
  <c r="U15" i="7" s="1"/>
  <c r="R15" i="7"/>
  <c r="Q15" i="7"/>
  <c r="O15" i="7"/>
  <c r="N15" i="7"/>
  <c r="P15" i="7" s="1"/>
  <c r="M15" i="7"/>
  <c r="J15" i="7"/>
  <c r="L15" i="7" s="1"/>
  <c r="I15" i="7"/>
  <c r="K15" i="7" s="1"/>
  <c r="H15" i="7"/>
  <c r="E15" i="7"/>
  <c r="G15" i="7" s="1"/>
  <c r="D15" i="7"/>
  <c r="F15" i="7" s="1"/>
  <c r="C15" i="7"/>
  <c r="AA14" i="7"/>
  <c r="Z14" i="7"/>
  <c r="Y14" i="7"/>
  <c r="X14" i="7"/>
  <c r="W14" i="7"/>
  <c r="T14" i="7"/>
  <c r="V14" i="7" s="1"/>
  <c r="S14" i="7"/>
  <c r="U14" i="7" s="1"/>
  <c r="R14" i="7"/>
  <c r="O14" i="7"/>
  <c r="Q14" i="7" s="1"/>
  <c r="N14" i="7"/>
  <c r="P14" i="7" s="1"/>
  <c r="M14" i="7"/>
  <c r="K14" i="7"/>
  <c r="J14" i="7"/>
  <c r="L14" i="7" s="1"/>
  <c r="I14" i="7"/>
  <c r="H14" i="7"/>
  <c r="E14" i="7"/>
  <c r="G14" i="7" s="1"/>
  <c r="D14" i="7"/>
  <c r="F14" i="7" s="1"/>
  <c r="C14" i="7"/>
  <c r="Y13" i="7"/>
  <c r="AA13" i="7" s="1"/>
  <c r="X13" i="7"/>
  <c r="Z13" i="7" s="1"/>
  <c r="W13" i="7"/>
  <c r="T13" i="7"/>
  <c r="V13" i="7" s="1"/>
  <c r="S13" i="7"/>
  <c r="U13" i="7" s="1"/>
  <c r="R13" i="7"/>
  <c r="O13" i="7"/>
  <c r="Q13" i="7" s="1"/>
  <c r="N13" i="7"/>
  <c r="P13" i="7" s="1"/>
  <c r="M13" i="7"/>
  <c r="J13" i="7"/>
  <c r="L13" i="7" s="1"/>
  <c r="I13" i="7"/>
  <c r="K13" i="7" s="1"/>
  <c r="H13" i="7"/>
  <c r="E13" i="7"/>
  <c r="G13" i="7" s="1"/>
  <c r="D13" i="7"/>
  <c r="F13" i="7" s="1"/>
  <c r="C13" i="7"/>
  <c r="Y12" i="7"/>
  <c r="AA12" i="7" s="1"/>
  <c r="X12" i="7"/>
  <c r="Z12" i="7" s="1"/>
  <c r="W12" i="7"/>
  <c r="T12" i="7"/>
  <c r="V12" i="7" s="1"/>
  <c r="S12" i="7"/>
  <c r="U12" i="7" s="1"/>
  <c r="R12" i="7"/>
  <c r="O12" i="7"/>
  <c r="Q12" i="7" s="1"/>
  <c r="N12" i="7"/>
  <c r="P12" i="7" s="1"/>
  <c r="M12" i="7"/>
  <c r="L12" i="7"/>
  <c r="J12" i="7"/>
  <c r="I12" i="7"/>
  <c r="K12" i="7" s="1"/>
  <c r="H12" i="7"/>
  <c r="E12" i="7"/>
  <c r="G12" i="7" s="1"/>
  <c r="D12" i="7"/>
  <c r="F12" i="7" s="1"/>
  <c r="C12" i="7"/>
  <c r="Y11" i="7"/>
  <c r="AA11" i="7" s="1"/>
  <c r="X11" i="7"/>
  <c r="Z11" i="7" s="1"/>
  <c r="W11" i="7"/>
  <c r="V11" i="7"/>
  <c r="U11" i="7"/>
  <c r="T11" i="7"/>
  <c r="S11" i="7"/>
  <c r="R11" i="7"/>
  <c r="O11" i="7"/>
  <c r="Q11" i="7" s="1"/>
  <c r="N11" i="7"/>
  <c r="P11" i="7" s="1"/>
  <c r="M11" i="7"/>
  <c r="J11" i="7"/>
  <c r="L11" i="7" s="1"/>
  <c r="I11" i="7"/>
  <c r="K11" i="7" s="1"/>
  <c r="H11" i="7"/>
  <c r="F11" i="7"/>
  <c r="E11" i="7"/>
  <c r="G11" i="7" s="1"/>
  <c r="D11" i="7"/>
  <c r="C11" i="7"/>
  <c r="Y10" i="7"/>
  <c r="AA10" i="7" s="1"/>
  <c r="X10" i="7"/>
  <c r="Z10" i="7" s="1"/>
  <c r="W10" i="7"/>
  <c r="T10" i="7"/>
  <c r="V10" i="7" s="1"/>
  <c r="S10" i="7"/>
  <c r="U10" i="7" s="1"/>
  <c r="R10" i="7"/>
  <c r="O10" i="7"/>
  <c r="Q10" i="7" s="1"/>
  <c r="N10" i="7"/>
  <c r="P10" i="7" s="1"/>
  <c r="M10" i="7"/>
  <c r="J10" i="7"/>
  <c r="L10" i="7" s="1"/>
  <c r="I10" i="7"/>
  <c r="K10" i="7" s="1"/>
  <c r="H10" i="7"/>
  <c r="E10" i="7"/>
  <c r="G10" i="7" s="1"/>
  <c r="D10" i="7"/>
  <c r="F10" i="7" s="1"/>
  <c r="C10" i="7"/>
  <c r="Y9" i="7"/>
  <c r="AA9" i="7" s="1"/>
  <c r="X9" i="7"/>
  <c r="Z9" i="7" s="1"/>
  <c r="W9" i="7"/>
  <c r="T9" i="7"/>
  <c r="S9" i="7"/>
  <c r="U9" i="7" s="1"/>
  <c r="R9" i="7"/>
  <c r="V9" i="7" s="1"/>
  <c r="O9" i="7"/>
  <c r="Q9" i="7" s="1"/>
  <c r="N9" i="7"/>
  <c r="P9" i="7" s="1"/>
  <c r="M9" i="7"/>
  <c r="J9" i="7"/>
  <c r="L9" i="7" s="1"/>
  <c r="I9" i="7"/>
  <c r="K9" i="7" s="1"/>
  <c r="H9" i="7"/>
  <c r="G9" i="7"/>
  <c r="E9" i="7"/>
  <c r="D9" i="7"/>
  <c r="C9" i="7"/>
  <c r="F9" i="7" s="1"/>
  <c r="D16" i="2" l="1"/>
  <c r="C45" i="3"/>
  <c r="C46" i="3"/>
  <c r="C51" i="3" s="1"/>
  <c r="C34" i="3"/>
  <c r="C22" i="3"/>
  <c r="C16" i="3"/>
  <c r="D12" i="2" l="1"/>
  <c r="H12" i="2" s="1"/>
  <c r="D11" i="2" l="1"/>
  <c r="D10" i="2"/>
  <c r="D17" i="2"/>
  <c r="H17" i="2" s="1"/>
  <c r="C44" i="3" l="1"/>
  <c r="C43" i="3"/>
  <c r="C39" i="3"/>
  <c r="C38" i="3"/>
  <c r="C37" i="3"/>
  <c r="C26" i="3" l="1"/>
  <c r="C25" i="3"/>
  <c r="C21" i="3" l="1"/>
  <c r="C20" i="3"/>
  <c r="C19" i="3"/>
  <c r="C15" i="3" l="1"/>
  <c r="C14" i="3"/>
  <c r="C13" i="3"/>
  <c r="C9" i="3"/>
  <c r="C8" i="3"/>
  <c r="C7" i="3"/>
  <c r="H10" i="2" l="1"/>
  <c r="H11" i="2"/>
  <c r="H9" i="2" l="1"/>
  <c r="D30" i="3" l="1"/>
  <c r="D24" i="3"/>
  <c r="D18" i="3"/>
  <c r="D12" i="3"/>
  <c r="D6" i="3"/>
  <c r="D36" i="3"/>
  <c r="D42" i="3"/>
  <c r="H6" i="3" l="1"/>
  <c r="C27" i="3" l="1"/>
  <c r="C50" i="3" l="1"/>
  <c r="C47" i="3" s="1"/>
  <c r="C49" i="3"/>
  <c r="C48" i="3"/>
  <c r="H18" i="2"/>
  <c r="D14" i="2" l="1"/>
  <c r="D7" i="2" s="1"/>
  <c r="D15" i="2"/>
  <c r="H16" i="2"/>
  <c r="H15" i="2"/>
  <c r="H14" i="2"/>
  <c r="H7" i="2"/>
  <c r="H13" i="2" l="1"/>
  <c r="H8" i="2" s="1"/>
  <c r="H19" i="2" s="1"/>
</calcChain>
</file>

<file path=xl/sharedStrings.xml><?xml version="1.0" encoding="utf-8"?>
<sst xmlns="http://schemas.openxmlformats.org/spreadsheetml/2006/main" count="267" uniqueCount="128">
  <si>
    <t>STT</t>
  </si>
  <si>
    <t>Giáo viên</t>
  </si>
  <si>
    <t>Lý do nghỉ việc</t>
  </si>
  <si>
    <t>Lương thấp (người)</t>
  </si>
  <si>
    <t>Nghỉ việc đi làm ngành nghề khác
(người)</t>
  </si>
  <si>
    <t>Nghỉ việc do không đạt chuẩn (người)</t>
  </si>
  <si>
    <t>Lý do khác (người)</t>
  </si>
  <si>
    <t>I</t>
  </si>
  <si>
    <t>Mầm non</t>
  </si>
  <si>
    <t>Năm học 2020-2021</t>
  </si>
  <si>
    <t>Năm học 2021-2022</t>
  </si>
  <si>
    <t>Năm học 2022-2023</t>
  </si>
  <si>
    <t>II</t>
  </si>
  <si>
    <t>Tiểu học</t>
  </si>
  <si>
    <t>- Giáo viên Tiểu học</t>
  </si>
  <si>
    <t>Trong đó:</t>
  </si>
  <si>
    <t>- GV Tiếng Anh</t>
  </si>
  <si>
    <t>- GV Thể dục</t>
  </si>
  <si>
    <t>- GV nhạc</t>
  </si>
  <si>
    <t>- GV mỹ thuật</t>
  </si>
  <si>
    <t>- GV tin học</t>
  </si>
  <si>
    <t>- GV Tổng phụ trách</t>
  </si>
  <si>
    <t>Năm học 2023-2024</t>
  </si>
  <si>
    <t>III</t>
  </si>
  <si>
    <t>THCS</t>
  </si>
  <si>
    <t>- Giáo viên Văn</t>
  </si>
  <si>
    <t>- Giáo viên Toán</t>
  </si>
  <si>
    <t>- Giáo viên Anh</t>
  </si>
  <si>
    <t>- Giáo viên GDCD</t>
  </si>
  <si>
    <t>- Giáo viên Sử</t>
  </si>
  <si>
    <t>- Giáo viên Địa</t>
  </si>
  <si>
    <t>- Giáo viên Lý</t>
  </si>
  <si>
    <t>- Giáo viên Hóa</t>
  </si>
  <si>
    <t>- Giáo viên Sinh</t>
  </si>
  <si>
    <t>- Giáo viên Công nghệ</t>
  </si>
  <si>
    <t>- Giáo viên Tin học</t>
  </si>
  <si>
    <t>- Giáo viên Thể dục</t>
  </si>
  <si>
    <t xml:space="preserve">- Giáo viên Nhạc </t>
  </si>
  <si>
    <t>- Giáo viên Họa</t>
  </si>
  <si>
    <t>Mức hỗ trợ</t>
  </si>
  <si>
    <t>Kinh phí</t>
  </si>
  <si>
    <t>người</t>
  </si>
  <si>
    <t>Thời gian hưởng</t>
  </si>
  <si>
    <t>Thời gian thực hiện</t>
  </si>
  <si>
    <t>Địa bàn</t>
  </si>
  <si>
    <t>Tổng cộng</t>
  </si>
  <si>
    <t>TỔNG CỘNG</t>
  </si>
  <si>
    <t>- Mầm non</t>
  </si>
  <si>
    <t>huyện Trảng Bom</t>
  </si>
  <si>
    <t>huyện Vĩnh Cửu</t>
  </si>
  <si>
    <t>huyện Xuân Lộc</t>
  </si>
  <si>
    <t>huyện Tân Phú</t>
  </si>
  <si>
    <t>huyện Định Quán</t>
  </si>
  <si>
    <t>huyện Cẩm Mỹ</t>
  </si>
  <si>
    <t>huyện Thống Nhất</t>
  </si>
  <si>
    <t>các xã: Sông Nhạn, Thừa Đức, Xuân Quế - huyện Cẩm Mỹ; các xã: Cây Gáo, Thanh Bình, Sône Thao, Bàu Hàm  - huyện Trảng Bom; các xã: Mâ Đà, Phú Lý, Hiếu Liêm - huyện Vĩnh Cửu; các xã: Xuân Phú, Lang Minh - huyện Xuân Lộc; các xã: Đắc Lua, Tà Lài, Phú Bình - huyện Tân Phú; các xã: Lộ 25, Xuân Thiện - huyện Thống Nhất; các xã: Phú Túc, Túc Trưng, Phú Vinh, Phú Tân, Thanh Sơn, Phú Lợi - huyện Định Quán</t>
  </si>
  <si>
    <t>Số lượng 
(người)</t>
  </si>
  <si>
    <t>gồm các xã: Sông Nhạn, Thừa Đức, Xuân Quế</t>
  </si>
  <si>
    <t>gồm các xã: Mâ Đà, Phú Lý, Hiếu Liêm</t>
  </si>
  <si>
    <t>gồm các xã: Xuân Phú, Lang Minh</t>
  </si>
  <si>
    <t>gồm các xã: Đắc Lua, Tà Lài, Phú Bình</t>
  </si>
  <si>
    <t>gồm các xã: Lộ 25, Xuân Thiện</t>
  </si>
  <si>
    <t>Đơn vị 
tính</t>
  </si>
  <si>
    <t>Mức hỗ trợ 
(Đồng)</t>
  </si>
  <si>
    <t>Tổng số GV nghỉ việc (người)</t>
  </si>
  <si>
    <t>Biểu số 2</t>
  </si>
  <si>
    <t>Thời gian 
thực hiện (năm)</t>
  </si>
  <si>
    <t>Biểu số 3</t>
  </si>
  <si>
    <t>- THPT</t>
  </si>
  <si>
    <t>- Tiểu học ( Nhạc, Họa, Tin học)</t>
  </si>
  <si>
    <t>Giáo viên ở các địa bàn vùng sâu, vùng xa, khó tuyển dụng</t>
  </si>
  <si>
    <t>- Tiểu học</t>
  </si>
  <si>
    <t xml:space="preserve">- THCS </t>
  </si>
  <si>
    <t>- THCS ( Nhạc, Họa, Tin học)</t>
  </si>
  <si>
    <t>Thời gian 
hưởng (tháng/năm)</t>
  </si>
  <si>
    <t>Đối tươợng hỗ trợ</t>
  </si>
  <si>
    <t>Giáo viên bộ môn phổ thông khó tuyển dụng</t>
  </si>
  <si>
    <t xml:space="preserve">Số lượng 
</t>
  </si>
  <si>
    <t>Giảng viên biên chế và giảng dạy tại Trường Chính trị tỉnh, các Trung tâm chính trị cấp huyện</t>
  </si>
  <si>
    <t>- THPT  ( Nhạc, Họa, Tin học, công nghệ, GDQP)</t>
  </si>
  <si>
    <t>Giáo viên mầm non; Giáo viên công tác tại Trung tâm nuôi dạy trẻ khuyết tật</t>
  </si>
  <si>
    <t>Giáo viên bộ môn phổ thông khó tuyển dụng; Giáo viên ở các địa bàn vùng sâu, vùng xa, khó tuyển dụng</t>
  </si>
  <si>
    <t>2.1</t>
  </si>
  <si>
    <t>2.2</t>
  </si>
  <si>
    <t xml:space="preserve">gồm các xã: Cây Gáo, Thanh Bình, Sông Thao, Bàu Hàm </t>
  </si>
  <si>
    <t>gồm các xã: Phú Túc, Túc Trưng, Phú Vinh, Phú Tân, Thanh Sơn, Phú Lợi, Suối Nho, Phú Cường</t>
  </si>
  <si>
    <t>THPT</t>
  </si>
  <si>
    <t>(thực hiện theo giải pháp 3 (phương án chọn) Hỗ trợ cho một số đối tượng giáo viên công lập các cấp trên địa bàn tỉnh)</t>
  </si>
  <si>
    <t>Biểu số 5</t>
  </si>
  <si>
    <t>Biểu số 4</t>
  </si>
  <si>
    <t>UBND TỈNH ĐỒNG NAI</t>
  </si>
  <si>
    <t>Biểu số  1</t>
  </si>
  <si>
    <t>BẢNG TỔNG HỢP QUY MÔ TRƯỜNG, LỚP, HỌC SINH, GIÁO VIÊN CÔNG LẬP GIAI ĐOẠN 2020-2022</t>
  </si>
  <si>
    <t>Cấp học</t>
  </si>
  <si>
    <t>Năm học 2020-2021</t>
  </si>
  <si>
    <t>Năm học 2021-2022</t>
  </si>
  <si>
    <t>Năm học 2022-2023</t>
  </si>
  <si>
    <t>Trường</t>
  </si>
  <si>
    <t>Lớp</t>
  </si>
  <si>
    <t>Học sinh</t>
  </si>
  <si>
    <t>BẢNG TỔNG HỢP GIÁO VIÊN CÔNG LẬP NĂM HỌC 2022-2023 THEO ĐỊA BÀN, THEO CẤP HỌC</t>
  </si>
  <si>
    <t>Trung học cơ sở</t>
  </si>
  <si>
    <t>Trung học phổ thông</t>
  </si>
  <si>
    <t>Nhà trẻ</t>
  </si>
  <si>
    <t>Mẫu giáo</t>
  </si>
  <si>
    <t>Số lớp</t>
  </si>
  <si>
    <t>Số HS</t>
  </si>
  <si>
    <t>Số GV</t>
  </si>
  <si>
    <t>Tỷ lệ</t>
  </si>
  <si>
    <t>HS/
lớp</t>
  </si>
  <si>
    <t>GV/
lớp</t>
  </si>
  <si>
    <t>Huyện Cẩm Mỹ</t>
  </si>
  <si>
    <t>Huyện Định Quán</t>
  </si>
  <si>
    <t>Thành phố Long Khánh</t>
  </si>
  <si>
    <t>Huyện Long Thành</t>
  </si>
  <si>
    <t>Huyện Nhơn Trạch</t>
  </si>
  <si>
    <t>Huyện Tân Phú</t>
  </si>
  <si>
    <t>Huyện Thống Nhất</t>
  </si>
  <si>
    <t>Thành phố Biên Hoà</t>
  </si>
  <si>
    <t>Huyện Trảng Bom</t>
  </si>
  <si>
    <t>Huyện Vĩnh Cửu</t>
  </si>
  <si>
    <t>Huyện Xuân Lộc</t>
  </si>
  <si>
    <t>Quy định: Tỷ lệ học sinh trên lớp; tỷ lệ giáo viên/lớp như sau:</t>
  </si>
  <si>
    <t>Tỷ lệ học sinh trên lớp</t>
  </si>
  <si>
    <t>Tỷ lệ GV trên lớp</t>
  </si>
  <si>
    <t>TỔNG HỢP GIÁO VIÊN CÔNG LẬP Ở CÁC ĐỊA BÀN KHÓ TUYỂN</t>
  </si>
  <si>
    <t>TỔNG HỢP GIÁO VIÊN NGHỈ VIỆC GIAI ĐOẠN 2020-2022</t>
  </si>
  <si>
    <t>DỰ KIẾN NHU CẦU KINH PHI1 THỰC HIỆN CHÍNH SÁCH GIAI ĐOẠN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</si>
</sst>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0" applyNumberFormat="1" applyFont="1"/>
    <xf numFmtId="0" fontId="3" fillId="0" borderId="0" xfId="0" applyFont="1"/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8" fillId="0" borderId="3" xfId="0" applyFont="1" applyBorder="1" applyAlignment="1">
      <alignment horizontal="justify" vertical="center" wrapText="1"/>
    </xf>
    <xf numFmtId="0" fontId="7" fillId="0" borderId="0" xfId="0" applyFont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wrapText="1"/>
    </xf>
    <xf numFmtId="3" fontId="4" fillId="0" borderId="4" xfId="0" applyNumberFormat="1" applyFont="1" applyBorder="1"/>
    <xf numFmtId="3" fontId="4" fillId="0" borderId="4" xfId="0" applyNumberFormat="1" applyFont="1" applyBorder="1" applyAlignment="1">
      <alignment wrapText="1"/>
    </xf>
    <xf numFmtId="3" fontId="4" fillId="0" borderId="2" xfId="0" applyNumberFormat="1" applyFont="1" applyBorder="1"/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4" fillId="0" borderId="0" xfId="0" applyNumberFormat="1" applyFont="1" applyAlignment="1">
      <alignment horizontal="right"/>
    </xf>
    <xf numFmtId="3" fontId="9" fillId="0" borderId="1" xfId="0" applyNumberFormat="1" applyFont="1" applyFill="1" applyBorder="1" applyAlignment="1">
      <alignment horizontal="center" vertical="center" wrapText="1"/>
    </xf>
    <xf numFmtId="9" fontId="4" fillId="0" borderId="0" xfId="1" applyFont="1"/>
    <xf numFmtId="0" fontId="3" fillId="0" borderId="0" xfId="0" applyFont="1" applyAlignment="1">
      <alignment horizontal="right"/>
    </xf>
    <xf numFmtId="3" fontId="10" fillId="0" borderId="3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left" wrapText="1"/>
    </xf>
    <xf numFmtId="3" fontId="10" fillId="0" borderId="3" xfId="0" quotePrefix="1" applyNumberFormat="1" applyFont="1" applyBorder="1" applyAlignment="1">
      <alignment horizontal="left" wrapText="1" indent="2"/>
    </xf>
    <xf numFmtId="3" fontId="10" fillId="0" borderId="3" xfId="0" quotePrefix="1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indent="2"/>
    </xf>
    <xf numFmtId="0" fontId="3" fillId="0" borderId="6" xfId="0" applyFont="1" applyBorder="1"/>
    <xf numFmtId="165" fontId="6" fillId="0" borderId="3" xfId="2" applyNumberFormat="1" applyFont="1" applyBorder="1"/>
    <xf numFmtId="165" fontId="6" fillId="0" borderId="3" xfId="2" applyNumberFormat="1" applyFont="1" applyBorder="1" applyAlignment="1">
      <alignment horizontal="left" indent="2"/>
    </xf>
    <xf numFmtId="165" fontId="6" fillId="0" borderId="7" xfId="2" applyNumberFormat="1" applyFont="1" applyBorder="1"/>
    <xf numFmtId="165" fontId="6" fillId="0" borderId="4" xfId="2" applyNumberFormat="1" applyFont="1" applyBorder="1" applyAlignment="1">
      <alignment horizontal="left" indent="2"/>
    </xf>
    <xf numFmtId="165" fontId="6" fillId="0" borderId="4" xfId="2" applyNumberFormat="1" applyFont="1" applyBorder="1"/>
    <xf numFmtId="3" fontId="6" fillId="0" borderId="0" xfId="0" applyNumberFormat="1" applyFont="1"/>
    <xf numFmtId="3" fontId="3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3" fontId="3" fillId="0" borderId="8" xfId="0" quotePrefix="1" applyNumberFormat="1" applyFont="1" applyBorder="1"/>
    <xf numFmtId="0" fontId="0" fillId="0" borderId="0" xfId="0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8" xfId="0" applyBorder="1"/>
    <xf numFmtId="3" fontId="0" fillId="0" borderId="8" xfId="0" applyNumberFormat="1" applyBorder="1"/>
    <xf numFmtId="166" fontId="0" fillId="0" borderId="8" xfId="0" applyNumberFormat="1" applyBorder="1"/>
    <xf numFmtId="2" fontId="0" fillId="0" borderId="8" xfId="0" applyNumberFormat="1" applyBorder="1"/>
    <xf numFmtId="0" fontId="11" fillId="0" borderId="0" xfId="0" applyFont="1"/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2" fillId="0" borderId="1" xfId="0" quotePrefix="1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2" xfId="0" applyNumberFormat="1" applyFont="1" applyFill="1" applyBorder="1"/>
    <xf numFmtId="3" fontId="2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/>
    <xf numFmtId="9" fontId="4" fillId="0" borderId="0" xfId="1" applyFont="1" applyFill="1"/>
    <xf numFmtId="3" fontId="5" fillId="0" borderId="11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/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m%20khao/Copy%20of%20Qui%20mo%20giao%20duc%20gui%20A%20Linh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xuna%20lo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thong%20nh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am%20khao/Copy%20of%20Bieu%20Tong%20hop%20so%20lieu%20TK%20dau%20nam%2022%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DinhQu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ThongKeGVTheoMonHocTH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%20TRO%20ANH%20LINH/THCS-THPT%20T&#226;y%20S&#417;n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giao%20chi%20tieu%20THPT%202023-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cam%20m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trang%20bo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Q%20Gvien/solieu/vinh%20cu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Mo"/>
    </sheetNames>
    <sheetDataSet>
      <sheetData sheetId="0">
        <row r="5">
          <cell r="Y5">
            <v>203</v>
          </cell>
          <cell r="AA5">
            <v>202</v>
          </cell>
          <cell r="AC5">
            <v>202</v>
          </cell>
        </row>
        <row r="6">
          <cell r="Y6">
            <v>17</v>
          </cell>
          <cell r="AA6">
            <v>17</v>
          </cell>
          <cell r="AC6">
            <v>17</v>
          </cell>
        </row>
        <row r="8">
          <cell r="Y8">
            <v>285</v>
          </cell>
          <cell r="AA8">
            <v>284</v>
          </cell>
          <cell r="AC8">
            <v>283</v>
          </cell>
        </row>
        <row r="9">
          <cell r="Y9">
            <v>178</v>
          </cell>
          <cell r="AA9">
            <v>178</v>
          </cell>
          <cell r="AC9">
            <v>177</v>
          </cell>
        </row>
        <row r="10">
          <cell r="Y10">
            <v>49</v>
          </cell>
          <cell r="AA10">
            <v>50</v>
          </cell>
          <cell r="AC10">
            <v>50</v>
          </cell>
        </row>
        <row r="12">
          <cell r="Y12">
            <v>430</v>
          </cell>
          <cell r="AA12">
            <v>429</v>
          </cell>
          <cell r="AC12">
            <v>426</v>
          </cell>
        </row>
        <row r="13">
          <cell r="Y13">
            <v>2042</v>
          </cell>
          <cell r="AA13">
            <v>1974</v>
          </cell>
          <cell r="AC13">
            <v>1942</v>
          </cell>
        </row>
        <row r="14">
          <cell r="Y14">
            <v>7822</v>
          </cell>
          <cell r="AA14">
            <v>7960</v>
          </cell>
          <cell r="AC14">
            <v>7905</v>
          </cell>
        </row>
        <row r="15">
          <cell r="Y15">
            <v>4438</v>
          </cell>
          <cell r="AA15">
            <v>4439</v>
          </cell>
          <cell r="AC15">
            <v>4423</v>
          </cell>
        </row>
        <row r="16">
          <cell r="Y16">
            <v>1407</v>
          </cell>
          <cell r="AA16">
            <v>1428</v>
          </cell>
          <cell r="AC16">
            <v>1422</v>
          </cell>
        </row>
        <row r="18">
          <cell r="Y18">
            <v>9204</v>
          </cell>
          <cell r="AA18">
            <v>7607</v>
          </cell>
          <cell r="AC18">
            <v>8683</v>
          </cell>
        </row>
        <row r="19">
          <cell r="Y19">
            <v>60056</v>
          </cell>
          <cell r="AA19">
            <v>49016</v>
          </cell>
          <cell r="AC19">
            <v>56169</v>
          </cell>
        </row>
        <row r="20">
          <cell r="Y20">
            <v>283796</v>
          </cell>
          <cell r="AA20">
            <v>293493</v>
          </cell>
          <cell r="AC20">
            <v>294956</v>
          </cell>
        </row>
        <row r="21">
          <cell r="Y21">
            <v>183757</v>
          </cell>
          <cell r="AA21">
            <v>183398</v>
          </cell>
          <cell r="AC21">
            <v>187336</v>
          </cell>
        </row>
        <row r="22">
          <cell r="Y22">
            <v>56632</v>
          </cell>
          <cell r="AA22">
            <v>57979</v>
          </cell>
          <cell r="AC22">
            <v>58684</v>
          </cell>
        </row>
        <row r="24">
          <cell r="Y24">
            <v>903</v>
          </cell>
          <cell r="AA24">
            <v>911</v>
          </cell>
          <cell r="AC24">
            <v>862</v>
          </cell>
        </row>
        <row r="25">
          <cell r="Y25">
            <v>4106</v>
          </cell>
          <cell r="AA25">
            <v>3975</v>
          </cell>
          <cell r="AC25">
            <v>3830</v>
          </cell>
        </row>
        <row r="26">
          <cell r="Y26">
            <v>9827</v>
          </cell>
          <cell r="AA26">
            <v>9853</v>
          </cell>
          <cell r="AC26">
            <v>9692</v>
          </cell>
        </row>
        <row r="27">
          <cell r="Y27">
            <v>7838</v>
          </cell>
          <cell r="AA27">
            <v>7892</v>
          </cell>
          <cell r="AC27">
            <v>7770</v>
          </cell>
        </row>
        <row r="28">
          <cell r="Y28">
            <v>3010</v>
          </cell>
          <cell r="AA28">
            <v>3019</v>
          </cell>
          <cell r="AC28">
            <v>3038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-PL1"/>
      <sheetName val="tieu hoc-PL1"/>
      <sheetName val="thcs-PL1"/>
      <sheetName val="PL 2-Cả 3 cấp học"/>
    </sheetNames>
    <sheetDataSet>
      <sheetData sheetId="0">
        <row r="50">
          <cell r="H50">
            <v>12</v>
          </cell>
        </row>
        <row r="54">
          <cell r="H54">
            <v>20</v>
          </cell>
        </row>
        <row r="66">
          <cell r="H66">
            <v>17</v>
          </cell>
        </row>
      </sheetData>
      <sheetData sheetId="1">
        <row r="529">
          <cell r="H529">
            <v>26</v>
          </cell>
        </row>
        <row r="557">
          <cell r="H557">
            <v>14</v>
          </cell>
        </row>
        <row r="585">
          <cell r="H585">
            <v>22</v>
          </cell>
        </row>
        <row r="697">
          <cell r="H697">
            <v>39</v>
          </cell>
        </row>
      </sheetData>
      <sheetData sheetId="2">
        <row r="841">
          <cell r="F841">
            <v>672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m non "/>
      <sheetName val="tieu hoc"/>
      <sheetName val="THCS"/>
    </sheetNames>
    <sheetDataSet>
      <sheetData sheetId="0">
        <row r="13">
          <cell r="H13">
            <v>21</v>
          </cell>
        </row>
        <row r="49">
          <cell r="H49">
            <v>15</v>
          </cell>
        </row>
        <row r="85">
          <cell r="H85">
            <v>13</v>
          </cell>
        </row>
        <row r="89">
          <cell r="H89">
            <v>17</v>
          </cell>
        </row>
      </sheetData>
      <sheetData sheetId="1">
        <row r="103">
          <cell r="H103">
            <v>32</v>
          </cell>
        </row>
        <row r="278">
          <cell r="H278">
            <v>18</v>
          </cell>
        </row>
        <row r="377">
          <cell r="H377">
            <v>21</v>
          </cell>
        </row>
        <row r="553">
          <cell r="H553">
            <v>17</v>
          </cell>
        </row>
      </sheetData>
      <sheetData sheetId="2">
        <row r="134">
          <cell r="H134">
            <v>14</v>
          </cell>
        </row>
        <row r="364">
          <cell r="H364">
            <v>32</v>
          </cell>
        </row>
        <row r="594">
          <cell r="H594">
            <v>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ong"/>
      <sheetName val="Lop"/>
      <sheetName val="GiaoVien"/>
      <sheetName val="GiaoVien_Nu"/>
      <sheetName val="GiaoVien_TĐĐT"/>
      <sheetName val="HocSinh"/>
      <sheetName val="HocSinh_Nu"/>
      <sheetName val="HocSinh_DTTS"/>
      <sheetName val="HocSinh_TuyenMoi"/>
      <sheetName val="HocSinh_KTat"/>
      <sheetName val="HocSinh_Tuoi"/>
      <sheetName val="HocSinh_Lop"/>
      <sheetName val="PhongHoc"/>
      <sheetName val="Khac"/>
      <sheetName val="Sheet3"/>
    </sheetNames>
    <sheetDataSet>
      <sheetData sheetId="0"/>
      <sheetData sheetId="1">
        <row r="6">
          <cell r="D6">
            <v>66</v>
          </cell>
          <cell r="G6">
            <v>178</v>
          </cell>
          <cell r="J6">
            <v>382</v>
          </cell>
          <cell r="M6">
            <v>235</v>
          </cell>
          <cell r="P6">
            <v>96</v>
          </cell>
        </row>
        <row r="7">
          <cell r="D7">
            <v>54</v>
          </cell>
          <cell r="G7">
            <v>236</v>
          </cell>
          <cell r="J7">
            <v>572</v>
          </cell>
          <cell r="M7">
            <v>329</v>
          </cell>
          <cell r="P7">
            <v>142</v>
          </cell>
        </row>
        <row r="8">
          <cell r="D8">
            <v>43</v>
          </cell>
          <cell r="G8">
            <v>135</v>
          </cell>
          <cell r="J8">
            <v>383</v>
          </cell>
          <cell r="M8">
            <v>214</v>
          </cell>
          <cell r="P8">
            <v>84</v>
          </cell>
        </row>
        <row r="9">
          <cell r="D9">
            <v>18</v>
          </cell>
          <cell r="G9">
            <v>150</v>
          </cell>
          <cell r="J9">
            <v>629</v>
          </cell>
          <cell r="M9">
            <v>355</v>
          </cell>
          <cell r="P9">
            <v>127</v>
          </cell>
        </row>
        <row r="10">
          <cell r="D10">
            <v>27</v>
          </cell>
          <cell r="G10">
            <v>171</v>
          </cell>
          <cell r="J10">
            <v>606</v>
          </cell>
          <cell r="M10">
            <v>330</v>
          </cell>
          <cell r="P10">
            <v>105</v>
          </cell>
        </row>
        <row r="11">
          <cell r="D11">
            <v>59</v>
          </cell>
          <cell r="G11">
            <v>202</v>
          </cell>
          <cell r="J11">
            <v>491</v>
          </cell>
          <cell r="M11">
            <v>273</v>
          </cell>
          <cell r="P11">
            <v>108</v>
          </cell>
        </row>
        <row r="12">
          <cell r="D12">
            <v>24</v>
          </cell>
          <cell r="G12">
            <v>141</v>
          </cell>
          <cell r="J12">
            <v>472</v>
          </cell>
          <cell r="M12">
            <v>258</v>
          </cell>
          <cell r="P12">
            <v>108</v>
          </cell>
        </row>
        <row r="13">
          <cell r="D13">
            <v>45</v>
          </cell>
          <cell r="G13">
            <v>212</v>
          </cell>
          <cell r="J13">
            <v>2380</v>
          </cell>
          <cell r="M13">
            <v>1335</v>
          </cell>
          <cell r="P13">
            <v>351</v>
          </cell>
        </row>
        <row r="14">
          <cell r="D14">
            <v>17</v>
          </cell>
          <cell r="G14">
            <v>166</v>
          </cell>
          <cell r="J14">
            <v>856</v>
          </cell>
          <cell r="M14">
            <v>473</v>
          </cell>
          <cell r="P14">
            <v>114</v>
          </cell>
        </row>
        <row r="15">
          <cell r="D15">
            <v>27</v>
          </cell>
          <cell r="G15">
            <v>134</v>
          </cell>
          <cell r="J15">
            <v>448</v>
          </cell>
          <cell r="M15">
            <v>243</v>
          </cell>
          <cell r="P15">
            <v>79</v>
          </cell>
        </row>
        <row r="16">
          <cell r="D16">
            <v>46</v>
          </cell>
          <cell r="G16">
            <v>217</v>
          </cell>
          <cell r="J16">
            <v>686</v>
          </cell>
          <cell r="M16">
            <v>378</v>
          </cell>
          <cell r="P16">
            <v>108</v>
          </cell>
        </row>
      </sheetData>
      <sheetData sheetId="2">
        <row r="5">
          <cell r="D5">
            <v>862</v>
          </cell>
          <cell r="G5">
            <v>3830</v>
          </cell>
        </row>
        <row r="6">
          <cell r="D6">
            <v>131</v>
          </cell>
          <cell r="G6">
            <v>349</v>
          </cell>
          <cell r="J6">
            <v>524</v>
          </cell>
          <cell r="M6">
            <v>454</v>
          </cell>
          <cell r="P6">
            <v>211</v>
          </cell>
        </row>
        <row r="7">
          <cell r="D7">
            <v>130</v>
          </cell>
          <cell r="G7">
            <v>505</v>
          </cell>
          <cell r="J7">
            <v>748</v>
          </cell>
          <cell r="M7">
            <v>603</v>
          </cell>
          <cell r="P7">
            <v>304</v>
          </cell>
        </row>
        <row r="8">
          <cell r="D8">
            <v>79</v>
          </cell>
          <cell r="G8">
            <v>252</v>
          </cell>
          <cell r="J8">
            <v>466</v>
          </cell>
          <cell r="M8">
            <v>394</v>
          </cell>
          <cell r="P8">
            <v>181</v>
          </cell>
        </row>
        <row r="9">
          <cell r="D9">
            <v>34</v>
          </cell>
          <cell r="G9">
            <v>288</v>
          </cell>
          <cell r="J9">
            <v>704</v>
          </cell>
          <cell r="M9">
            <v>562</v>
          </cell>
          <cell r="P9">
            <v>265</v>
          </cell>
        </row>
        <row r="10">
          <cell r="D10">
            <v>55</v>
          </cell>
          <cell r="G10">
            <v>324</v>
          </cell>
          <cell r="J10">
            <v>682</v>
          </cell>
          <cell r="M10">
            <v>518</v>
          </cell>
          <cell r="P10">
            <v>210</v>
          </cell>
        </row>
        <row r="11">
          <cell r="D11">
            <v>116</v>
          </cell>
          <cell r="G11">
            <v>378</v>
          </cell>
          <cell r="J11">
            <v>648</v>
          </cell>
          <cell r="M11">
            <v>545</v>
          </cell>
          <cell r="P11">
            <v>236</v>
          </cell>
        </row>
        <row r="12">
          <cell r="D12">
            <v>47</v>
          </cell>
          <cell r="G12">
            <v>271</v>
          </cell>
          <cell r="J12">
            <v>589</v>
          </cell>
          <cell r="M12">
            <v>452</v>
          </cell>
          <cell r="P12">
            <v>223</v>
          </cell>
        </row>
        <row r="13">
          <cell r="D13">
            <v>75</v>
          </cell>
          <cell r="G13">
            <v>414</v>
          </cell>
          <cell r="J13">
            <v>2907</v>
          </cell>
          <cell r="M13">
            <v>2344</v>
          </cell>
          <cell r="P13">
            <v>782</v>
          </cell>
        </row>
        <row r="14">
          <cell r="D14">
            <v>34</v>
          </cell>
          <cell r="G14">
            <v>324</v>
          </cell>
          <cell r="J14">
            <v>977</v>
          </cell>
          <cell r="M14">
            <v>785</v>
          </cell>
          <cell r="P14">
            <v>219</v>
          </cell>
        </row>
        <row r="15">
          <cell r="D15">
            <v>60</v>
          </cell>
          <cell r="G15">
            <v>291</v>
          </cell>
          <cell r="J15">
            <v>543</v>
          </cell>
          <cell r="M15">
            <v>396</v>
          </cell>
          <cell r="P15">
            <v>166</v>
          </cell>
        </row>
        <row r="16">
          <cell r="D16">
            <v>101</v>
          </cell>
          <cell r="G16">
            <v>434</v>
          </cell>
          <cell r="J16">
            <v>904</v>
          </cell>
          <cell r="M16">
            <v>724</v>
          </cell>
          <cell r="P16">
            <v>241</v>
          </cell>
        </row>
      </sheetData>
      <sheetData sheetId="3"/>
      <sheetData sheetId="4"/>
      <sheetData sheetId="5">
        <row r="6">
          <cell r="D6">
            <v>1333</v>
          </cell>
          <cell r="G6">
            <v>5041</v>
          </cell>
          <cell r="J6">
            <v>11671</v>
          </cell>
          <cell r="M6">
            <v>7631</v>
          </cell>
          <cell r="P6">
            <v>4022</v>
          </cell>
        </row>
        <row r="7">
          <cell r="D7">
            <v>1195</v>
          </cell>
          <cell r="G7">
            <v>6990</v>
          </cell>
          <cell r="J7">
            <v>19005</v>
          </cell>
          <cell r="M7">
            <v>12767</v>
          </cell>
          <cell r="P7">
            <v>5556</v>
          </cell>
        </row>
        <row r="8">
          <cell r="D8">
            <v>953</v>
          </cell>
          <cell r="G8">
            <v>4539</v>
          </cell>
          <cell r="J8">
            <v>12696</v>
          </cell>
          <cell r="M8">
            <v>8669</v>
          </cell>
          <cell r="P8">
            <v>3426</v>
          </cell>
        </row>
        <row r="9">
          <cell r="D9">
            <v>352</v>
          </cell>
          <cell r="G9">
            <v>4461</v>
          </cell>
          <cell r="J9">
            <v>24320</v>
          </cell>
          <cell r="M9">
            <v>15360</v>
          </cell>
          <cell r="P9">
            <v>5595</v>
          </cell>
        </row>
        <row r="10">
          <cell r="D10">
            <v>462</v>
          </cell>
          <cell r="G10">
            <v>4644</v>
          </cell>
          <cell r="J10">
            <v>22464</v>
          </cell>
          <cell r="M10">
            <v>13798</v>
          </cell>
          <cell r="P10">
            <v>4571</v>
          </cell>
        </row>
        <row r="11">
          <cell r="D11">
            <v>1170</v>
          </cell>
          <cell r="G11">
            <v>5793</v>
          </cell>
          <cell r="J11">
            <v>15060</v>
          </cell>
          <cell r="M11">
            <v>10520</v>
          </cell>
          <cell r="P11">
            <v>4266</v>
          </cell>
        </row>
        <row r="12">
          <cell r="D12">
            <v>508</v>
          </cell>
          <cell r="G12">
            <v>4126</v>
          </cell>
          <cell r="J12">
            <v>16714</v>
          </cell>
          <cell r="M12">
            <v>10787</v>
          </cell>
          <cell r="P12">
            <v>4539</v>
          </cell>
        </row>
        <row r="13">
          <cell r="D13">
            <v>811</v>
          </cell>
          <cell r="G13">
            <v>5998</v>
          </cell>
          <cell r="J13">
            <v>98297</v>
          </cell>
          <cell r="M13">
            <v>62232</v>
          </cell>
          <cell r="P13">
            <v>14049</v>
          </cell>
        </row>
        <row r="14">
          <cell r="D14">
            <v>338</v>
          </cell>
          <cell r="G14">
            <v>4604</v>
          </cell>
          <cell r="J14">
            <v>35927</v>
          </cell>
          <cell r="M14">
            <v>20762</v>
          </cell>
          <cell r="P14">
            <v>4673</v>
          </cell>
        </row>
        <row r="15">
          <cell r="D15">
            <v>457</v>
          </cell>
          <cell r="G15">
            <v>3385</v>
          </cell>
          <cell r="J15">
            <v>15720</v>
          </cell>
          <cell r="M15">
            <v>10156</v>
          </cell>
          <cell r="P15">
            <v>3367</v>
          </cell>
        </row>
        <row r="16">
          <cell r="D16">
            <v>1104</v>
          </cell>
          <cell r="G16">
            <v>6588</v>
          </cell>
          <cell r="J16">
            <v>23082</v>
          </cell>
          <cell r="M16">
            <v>14774</v>
          </cell>
          <cell r="P16">
            <v>4620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m non "/>
      <sheetName val="tieu hoc"/>
      <sheetName val="THCS"/>
      <sheetName val="thong ke"/>
      <sheetName val="Danh sach"/>
    </sheetNames>
    <sheetDataSet>
      <sheetData sheetId="0">
        <row r="15">
          <cell r="H15">
            <v>30</v>
          </cell>
        </row>
        <row r="19">
          <cell r="H19">
            <v>34</v>
          </cell>
        </row>
        <row r="23">
          <cell r="H23">
            <v>27</v>
          </cell>
        </row>
        <row r="51">
          <cell r="H51">
            <v>30</v>
          </cell>
        </row>
        <row r="55">
          <cell r="H55">
            <v>20</v>
          </cell>
        </row>
        <row r="59">
          <cell r="H59">
            <v>26</v>
          </cell>
        </row>
        <row r="87">
          <cell r="H87">
            <v>23</v>
          </cell>
        </row>
        <row r="95">
          <cell r="H95">
            <v>38</v>
          </cell>
        </row>
      </sheetData>
      <sheetData sheetId="1">
        <row r="29">
          <cell r="H29">
            <v>25</v>
          </cell>
        </row>
        <row r="30">
          <cell r="H30">
            <v>23</v>
          </cell>
        </row>
        <row r="31">
          <cell r="H31">
            <v>0</v>
          </cell>
        </row>
        <row r="50">
          <cell r="H50">
            <v>31</v>
          </cell>
        </row>
        <row r="75">
          <cell r="H75">
            <v>32</v>
          </cell>
        </row>
        <row r="100">
          <cell r="H100">
            <v>16</v>
          </cell>
        </row>
        <row r="125">
          <cell r="H125">
            <v>27</v>
          </cell>
        </row>
        <row r="376">
          <cell r="H376">
            <v>26</v>
          </cell>
        </row>
        <row r="401">
          <cell r="H401">
            <v>26</v>
          </cell>
        </row>
        <row r="426">
          <cell r="H426">
            <v>18</v>
          </cell>
        </row>
        <row r="451">
          <cell r="H451">
            <v>22</v>
          </cell>
        </row>
        <row r="576">
          <cell r="H576">
            <v>23</v>
          </cell>
        </row>
        <row r="601">
          <cell r="H601">
            <v>17</v>
          </cell>
        </row>
        <row r="626">
          <cell r="H626">
            <v>21</v>
          </cell>
        </row>
      </sheetData>
      <sheetData sheetId="2">
        <row r="52">
          <cell r="H52">
            <v>34</v>
          </cell>
        </row>
        <row r="54">
          <cell r="H54">
            <v>16</v>
          </cell>
        </row>
        <row r="55">
          <cell r="H55">
            <v>16</v>
          </cell>
        </row>
        <row r="90">
          <cell r="H90">
            <v>26</v>
          </cell>
        </row>
        <row r="139">
          <cell r="H139">
            <v>31</v>
          </cell>
        </row>
        <row r="188">
          <cell r="H188">
            <v>31</v>
          </cell>
        </row>
        <row r="433">
          <cell r="H433">
            <v>39</v>
          </cell>
        </row>
        <row r="629">
          <cell r="H629">
            <v>36</v>
          </cell>
        </row>
        <row r="678">
          <cell r="H678">
            <v>38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I4">
            <v>95</v>
          </cell>
          <cell r="O4">
            <v>104</v>
          </cell>
          <cell r="P4">
            <v>165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m non "/>
      <sheetName val="tieu hoc"/>
      <sheetName val="THCS"/>
      <sheetName val="THPT"/>
    </sheetNames>
    <sheetDataSet>
      <sheetData sheetId="0"/>
      <sheetData sheetId="1"/>
      <sheetData sheetId="2"/>
      <sheetData sheetId="3">
        <row r="42">
          <cell r="H42">
            <v>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YEN LOP 10 SO VOI HS TN THCS"/>
      <sheetName val="KHPT 2023-2024"/>
      <sheetName val="Chitieu2223"/>
      <sheetName val="xetuyen 2223 "/>
      <sheetName val="Sheet1"/>
    </sheetNames>
    <sheetDataSet>
      <sheetData sheetId="0"/>
      <sheetData sheetId="1">
        <row r="41">
          <cell r="Z41">
            <v>66</v>
          </cell>
        </row>
        <row r="42">
          <cell r="Z42">
            <v>19</v>
          </cell>
        </row>
        <row r="75">
          <cell r="Z75">
            <v>32</v>
          </cell>
        </row>
        <row r="88">
          <cell r="Z88">
            <v>81</v>
          </cell>
        </row>
        <row r="90">
          <cell r="Z90">
            <v>16</v>
          </cell>
        </row>
        <row r="96">
          <cell r="Z96">
            <v>22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m non "/>
      <sheetName val="tieu hoc"/>
      <sheetName val="THCS"/>
    </sheetNames>
    <sheetDataSet>
      <sheetData sheetId="0">
        <row r="45">
          <cell r="H45">
            <v>15</v>
          </cell>
        </row>
        <row r="53">
          <cell r="H53">
            <v>25</v>
          </cell>
        </row>
        <row r="69">
          <cell r="H69">
            <v>12</v>
          </cell>
        </row>
        <row r="77">
          <cell r="H77">
            <v>11</v>
          </cell>
        </row>
      </sheetData>
      <sheetData sheetId="1">
        <row r="98">
          <cell r="H98">
            <v>22</v>
          </cell>
        </row>
        <row r="123">
          <cell r="H123">
            <v>18</v>
          </cell>
        </row>
        <row r="148">
          <cell r="H148">
            <v>10</v>
          </cell>
        </row>
        <row r="173">
          <cell r="H173">
            <v>13</v>
          </cell>
        </row>
      </sheetData>
      <sheetData sheetId="2">
        <row r="129">
          <cell r="H129">
            <v>24</v>
          </cell>
        </row>
        <row r="559">
          <cell r="H559">
            <v>23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Mam non "/>
      <sheetName val="tieu hoc"/>
      <sheetName val="THCS"/>
    </sheetNames>
    <sheetDataSet>
      <sheetData sheetId="0" refreshError="1"/>
      <sheetData sheetId="1">
        <row r="35">
          <cell r="H35">
            <v>12</v>
          </cell>
        </row>
        <row r="39">
          <cell r="G39">
            <v>18</v>
          </cell>
        </row>
        <row r="43">
          <cell r="G43">
            <v>12</v>
          </cell>
        </row>
        <row r="55">
          <cell r="G55">
            <v>18</v>
          </cell>
        </row>
        <row r="63">
          <cell r="G63">
            <v>18</v>
          </cell>
        </row>
        <row r="95">
          <cell r="G95">
            <v>27</v>
          </cell>
        </row>
      </sheetData>
      <sheetData sheetId="2">
        <row r="102">
          <cell r="H102">
            <v>36</v>
          </cell>
        </row>
        <row r="205">
          <cell r="H205">
            <v>32</v>
          </cell>
        </row>
        <row r="305">
          <cell r="H305">
            <v>19</v>
          </cell>
        </row>
        <row r="430">
          <cell r="H430">
            <v>20</v>
          </cell>
        </row>
        <row r="455">
          <cell r="H455">
            <v>20</v>
          </cell>
        </row>
      </sheetData>
      <sheetData sheetId="3">
        <row r="87">
          <cell r="H87">
            <v>27</v>
          </cell>
        </row>
        <row r="133">
          <cell r="H133">
            <v>19</v>
          </cell>
        </row>
        <row r="363">
          <cell r="H363">
            <v>37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m non "/>
      <sheetName val="tieu hoc"/>
      <sheetName val="thcs"/>
    </sheetNames>
    <sheetDataSet>
      <sheetData sheetId="0">
        <row r="55">
          <cell r="H55">
            <v>16</v>
          </cell>
        </row>
        <row r="59">
          <cell r="H59">
            <v>32</v>
          </cell>
        </row>
        <row r="63">
          <cell r="H63">
            <v>39</v>
          </cell>
        </row>
      </sheetData>
      <sheetData sheetId="1">
        <row r="250">
          <cell r="H250">
            <v>14</v>
          </cell>
        </row>
        <row r="400">
          <cell r="H400">
            <v>22</v>
          </cell>
        </row>
        <row r="417">
          <cell r="H417">
            <v>21</v>
          </cell>
        </row>
        <row r="451">
          <cell r="H451">
            <v>26</v>
          </cell>
        </row>
      </sheetData>
      <sheetData sheetId="2">
        <row r="314">
          <cell r="H314">
            <v>17</v>
          </cell>
        </row>
        <row r="498">
          <cell r="H498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630D-0032-4DB4-920F-593F11A75472}">
  <dimension ref="A1:N10"/>
  <sheetViews>
    <sheetView workbookViewId="0"/>
  </sheetViews>
  <sheetFormatPr defaultRowHeight="15" x14ac:dyDescent="0.25"/>
  <cols>
    <col min="1" max="1" width="5" style="39" customWidth="1"/>
    <col min="2" max="2" width="17.140625" style="39" customWidth="1"/>
    <col min="3" max="3" width="8.42578125" style="39" customWidth="1"/>
    <col min="4" max="4" width="8.28515625" style="39" customWidth="1"/>
    <col min="5" max="5" width="10.140625" style="39" customWidth="1"/>
    <col min="6" max="6" width="9.42578125" style="39" customWidth="1"/>
    <col min="7" max="7" width="8.5703125" style="39" customWidth="1"/>
    <col min="8" max="8" width="8.28515625" style="39" customWidth="1"/>
    <col min="9" max="9" width="10" style="39" customWidth="1"/>
    <col min="10" max="10" width="9.140625" style="39"/>
    <col min="11" max="11" width="9" style="39" customWidth="1"/>
    <col min="12" max="12" width="9.140625" style="39"/>
    <col min="13" max="13" width="9.85546875" style="39" customWidth="1"/>
    <col min="14" max="14" width="10.42578125" style="39" customWidth="1"/>
    <col min="15" max="16384" width="9.140625" style="39"/>
  </cols>
  <sheetData>
    <row r="1" spans="1:14" x14ac:dyDescent="0.25">
      <c r="A1" s="38" t="s">
        <v>90</v>
      </c>
      <c r="N1" s="24" t="s">
        <v>91</v>
      </c>
    </row>
    <row r="3" spans="1:14" x14ac:dyDescent="0.25">
      <c r="A3" s="54" t="s">
        <v>92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1:14" s="40" customFormat="1" ht="14.25" x14ac:dyDescent="0.25">
      <c r="A5" s="55" t="s">
        <v>0</v>
      </c>
      <c r="B5" s="55" t="s">
        <v>93</v>
      </c>
      <c r="C5" s="55" t="s">
        <v>94</v>
      </c>
      <c r="D5" s="55"/>
      <c r="E5" s="55"/>
      <c r="F5" s="55"/>
      <c r="G5" s="55" t="s">
        <v>95</v>
      </c>
      <c r="H5" s="55"/>
      <c r="I5" s="55"/>
      <c r="J5" s="55"/>
      <c r="K5" s="55" t="s">
        <v>96</v>
      </c>
      <c r="L5" s="55"/>
      <c r="M5" s="55"/>
      <c r="N5" s="55"/>
    </row>
    <row r="6" spans="1:14" s="40" customFormat="1" ht="14.25" x14ac:dyDescent="0.25">
      <c r="A6" s="55"/>
      <c r="B6" s="55"/>
      <c r="C6" s="41" t="s">
        <v>97</v>
      </c>
      <c r="D6" s="41" t="s">
        <v>98</v>
      </c>
      <c r="E6" s="41" t="s">
        <v>99</v>
      </c>
      <c r="F6" s="41" t="s">
        <v>1</v>
      </c>
      <c r="G6" s="41" t="s">
        <v>97</v>
      </c>
      <c r="H6" s="41" t="s">
        <v>98</v>
      </c>
      <c r="I6" s="41" t="s">
        <v>99</v>
      </c>
      <c r="J6" s="41" t="s">
        <v>1</v>
      </c>
      <c r="K6" s="41" t="s">
        <v>97</v>
      </c>
      <c r="L6" s="41" t="s">
        <v>98</v>
      </c>
      <c r="M6" s="41" t="s">
        <v>99</v>
      </c>
      <c r="N6" s="41" t="s">
        <v>1</v>
      </c>
    </row>
    <row r="7" spans="1:14" x14ac:dyDescent="0.25">
      <c r="A7" s="42">
        <v>1</v>
      </c>
      <c r="B7" s="43" t="s">
        <v>8</v>
      </c>
      <c r="C7" s="42">
        <f>[1]QuiMo!$Y$5+[1]QuiMo!$Y$6</f>
        <v>220</v>
      </c>
      <c r="D7" s="42">
        <f>[1]QuiMo!$Y$12+[1]QuiMo!$Y$13</f>
        <v>2472</v>
      </c>
      <c r="E7" s="42">
        <f>[1]QuiMo!$Y$18+[1]QuiMo!$Y$19</f>
        <v>69260</v>
      </c>
      <c r="F7" s="42">
        <f>[1]QuiMo!$Y$24+[1]QuiMo!$Y$25</f>
        <v>5009</v>
      </c>
      <c r="G7" s="42">
        <f>[1]QuiMo!$AA$5+[1]QuiMo!$AA$6</f>
        <v>219</v>
      </c>
      <c r="H7" s="42">
        <f>[1]QuiMo!$AA$12+[1]QuiMo!$AA$13</f>
        <v>2403</v>
      </c>
      <c r="I7" s="42">
        <f>[1]QuiMo!$AA$18+[1]QuiMo!$AA$19</f>
        <v>56623</v>
      </c>
      <c r="J7" s="42">
        <f>[1]QuiMo!$AA$24+[1]QuiMo!$AA$25</f>
        <v>4886</v>
      </c>
      <c r="K7" s="42">
        <f>[1]QuiMo!$AC$5+[1]QuiMo!$AC$6</f>
        <v>219</v>
      </c>
      <c r="L7" s="42">
        <f>[1]QuiMo!$AC$12+[1]QuiMo!$AC$13</f>
        <v>2368</v>
      </c>
      <c r="M7" s="42">
        <f>[1]QuiMo!$AC$18+[1]QuiMo!$AC$19</f>
        <v>64852</v>
      </c>
      <c r="N7" s="42">
        <f>[1]QuiMo!$AC$24+[1]QuiMo!$AC$25</f>
        <v>4692</v>
      </c>
    </row>
    <row r="8" spans="1:14" x14ac:dyDescent="0.25">
      <c r="A8" s="42">
        <v>2</v>
      </c>
      <c r="B8" s="43" t="s">
        <v>13</v>
      </c>
      <c r="C8" s="42">
        <f>[1]QuiMo!Y8</f>
        <v>285</v>
      </c>
      <c r="D8" s="42">
        <f>[1]QuiMo!Y14</f>
        <v>7822</v>
      </c>
      <c r="E8" s="42">
        <f>[1]QuiMo!Y20</f>
        <v>283796</v>
      </c>
      <c r="F8" s="42">
        <f>[1]QuiMo!Y26</f>
        <v>9827</v>
      </c>
      <c r="G8" s="42">
        <f>[1]QuiMo!AA8</f>
        <v>284</v>
      </c>
      <c r="H8" s="42">
        <f>[1]QuiMo!AA14</f>
        <v>7960</v>
      </c>
      <c r="I8" s="42">
        <f>[1]QuiMo!AA20</f>
        <v>293493</v>
      </c>
      <c r="J8" s="42">
        <f>[1]QuiMo!AA26</f>
        <v>9853</v>
      </c>
      <c r="K8" s="42">
        <f>[1]QuiMo!AC8</f>
        <v>283</v>
      </c>
      <c r="L8" s="42">
        <f>[1]QuiMo!AC14</f>
        <v>7905</v>
      </c>
      <c r="M8" s="42">
        <f>[1]QuiMo!AC20</f>
        <v>294956</v>
      </c>
      <c r="N8" s="42">
        <f>[1]QuiMo!AC26</f>
        <v>9692</v>
      </c>
    </row>
    <row r="9" spans="1:14" x14ac:dyDescent="0.25">
      <c r="A9" s="42">
        <v>3</v>
      </c>
      <c r="B9" s="43" t="s">
        <v>24</v>
      </c>
      <c r="C9" s="42">
        <f>[1]QuiMo!Y9</f>
        <v>178</v>
      </c>
      <c r="D9" s="42">
        <f>[1]QuiMo!Y15</f>
        <v>4438</v>
      </c>
      <c r="E9" s="42">
        <f>[1]QuiMo!Y21</f>
        <v>183757</v>
      </c>
      <c r="F9" s="42">
        <f>[1]QuiMo!Y27</f>
        <v>7838</v>
      </c>
      <c r="G9" s="42">
        <f>[1]QuiMo!AA9</f>
        <v>178</v>
      </c>
      <c r="H9" s="42">
        <f>[1]QuiMo!AA15</f>
        <v>4439</v>
      </c>
      <c r="I9" s="42">
        <f>[1]QuiMo!AA21</f>
        <v>183398</v>
      </c>
      <c r="J9" s="42">
        <f>[1]QuiMo!AA27</f>
        <v>7892</v>
      </c>
      <c r="K9" s="42">
        <f>[1]QuiMo!AC9</f>
        <v>177</v>
      </c>
      <c r="L9" s="42">
        <f>[1]QuiMo!AC15</f>
        <v>4423</v>
      </c>
      <c r="M9" s="42">
        <f>[1]QuiMo!AC21</f>
        <v>187336</v>
      </c>
      <c r="N9" s="42">
        <f>[1]QuiMo!AC27</f>
        <v>7770</v>
      </c>
    </row>
    <row r="10" spans="1:14" x14ac:dyDescent="0.25">
      <c r="A10" s="42">
        <v>4</v>
      </c>
      <c r="B10" s="43" t="s">
        <v>86</v>
      </c>
      <c r="C10" s="42">
        <f>[1]QuiMo!Y10</f>
        <v>49</v>
      </c>
      <c r="D10" s="42">
        <f>[1]QuiMo!Y16</f>
        <v>1407</v>
      </c>
      <c r="E10" s="42">
        <f>[1]QuiMo!Y22</f>
        <v>56632</v>
      </c>
      <c r="F10" s="42">
        <f>[1]QuiMo!Y28</f>
        <v>3010</v>
      </c>
      <c r="G10" s="42">
        <f>[1]QuiMo!AA10</f>
        <v>50</v>
      </c>
      <c r="H10" s="42">
        <f>[1]QuiMo!AA16</f>
        <v>1428</v>
      </c>
      <c r="I10" s="42">
        <f>[1]QuiMo!AA22</f>
        <v>57979</v>
      </c>
      <c r="J10" s="42">
        <f>[1]QuiMo!AA28</f>
        <v>3019</v>
      </c>
      <c r="K10" s="42">
        <f>[1]QuiMo!AC10</f>
        <v>50</v>
      </c>
      <c r="L10" s="42">
        <f>[1]QuiMo!AC16</f>
        <v>1422</v>
      </c>
      <c r="M10" s="42">
        <f>[1]QuiMo!AC22</f>
        <v>58684</v>
      </c>
      <c r="N10" s="42">
        <f>[1]QuiMo!AC28</f>
        <v>3038</v>
      </c>
    </row>
  </sheetData>
  <mergeCells count="6">
    <mergeCell ref="A3:N3"/>
    <mergeCell ref="A5:A6"/>
    <mergeCell ref="B5:B6"/>
    <mergeCell ref="C5:F5"/>
    <mergeCell ref="G5:J5"/>
    <mergeCell ref="K5:N5"/>
  </mergeCells>
  <pageMargins left="0.56000000000000005" right="0.7" top="0.6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D21F-5138-4FAE-9A5D-5F2041D65CE1}">
  <dimension ref="A1:AA28"/>
  <sheetViews>
    <sheetView workbookViewId="0"/>
  </sheetViews>
  <sheetFormatPr defaultRowHeight="15" x14ac:dyDescent="0.25"/>
  <cols>
    <col min="1" max="1" width="3.85546875" customWidth="1"/>
    <col min="2" max="2" width="20.5703125" customWidth="1"/>
    <col min="3" max="4" width="7" customWidth="1"/>
    <col min="5" max="5" width="6.140625" customWidth="1"/>
    <col min="6" max="6" width="5.85546875" customWidth="1"/>
    <col min="7" max="7" width="6" customWidth="1"/>
    <col min="8" max="8" width="5.7109375" customWidth="1"/>
    <col min="9" max="9" width="6.7109375" customWidth="1"/>
    <col min="10" max="10" width="5" customWidth="1"/>
    <col min="11" max="12" width="5.85546875" customWidth="1"/>
    <col min="13" max="13" width="6.85546875" customWidth="1"/>
    <col min="14" max="14" width="7.5703125" customWidth="1"/>
    <col min="15" max="15" width="6" customWidth="1"/>
    <col min="16" max="19" width="6.42578125" customWidth="1"/>
    <col min="20" max="20" width="5.7109375" customWidth="1"/>
    <col min="21" max="21" width="5.5703125" customWidth="1"/>
    <col min="22" max="22" width="5.140625" customWidth="1"/>
    <col min="23" max="25" width="6.42578125" customWidth="1"/>
    <col min="26" max="26" width="5.85546875" customWidth="1"/>
    <col min="27" max="27" width="5.28515625" customWidth="1"/>
  </cols>
  <sheetData>
    <row r="1" spans="1:27" x14ac:dyDescent="0.25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AA1" s="24" t="s">
        <v>65</v>
      </c>
    </row>
    <row r="2" spans="1:27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7" x14ac:dyDescent="0.25">
      <c r="A3" s="54" t="s">
        <v>100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7" s="44" customFormat="1" x14ac:dyDescent="0.25">
      <c r="A5" s="57" t="s">
        <v>0</v>
      </c>
      <c r="B5" s="57" t="s">
        <v>93</v>
      </c>
      <c r="C5" s="56" t="s">
        <v>8</v>
      </c>
      <c r="D5" s="56"/>
      <c r="E5" s="56"/>
      <c r="F5" s="56"/>
      <c r="G5" s="56"/>
      <c r="H5" s="56"/>
      <c r="I5" s="56"/>
      <c r="J5" s="56"/>
      <c r="K5" s="56"/>
      <c r="L5" s="56"/>
      <c r="M5" s="56" t="s">
        <v>13</v>
      </c>
      <c r="N5" s="56"/>
      <c r="O5" s="56"/>
      <c r="P5" s="56"/>
      <c r="Q5" s="56"/>
      <c r="R5" s="56" t="s">
        <v>101</v>
      </c>
      <c r="S5" s="56"/>
      <c r="T5" s="56"/>
      <c r="U5" s="56"/>
      <c r="V5" s="56"/>
      <c r="W5" s="56" t="s">
        <v>102</v>
      </c>
      <c r="X5" s="56"/>
      <c r="Y5" s="56"/>
      <c r="Z5" s="56"/>
      <c r="AA5" s="56"/>
    </row>
    <row r="6" spans="1:27" s="44" customFormat="1" x14ac:dyDescent="0.25">
      <c r="A6" s="57"/>
      <c r="B6" s="57"/>
      <c r="C6" s="56" t="s">
        <v>103</v>
      </c>
      <c r="D6" s="56"/>
      <c r="E6" s="56"/>
      <c r="F6" s="56"/>
      <c r="G6" s="56"/>
      <c r="H6" s="56" t="s">
        <v>104</v>
      </c>
      <c r="I6" s="56"/>
      <c r="J6" s="56"/>
      <c r="K6" s="56"/>
      <c r="L6" s="56"/>
      <c r="M6" s="56" t="s">
        <v>105</v>
      </c>
      <c r="N6" s="56" t="s">
        <v>106</v>
      </c>
      <c r="O6" s="56" t="s">
        <v>107</v>
      </c>
      <c r="P6" s="56" t="s">
        <v>108</v>
      </c>
      <c r="Q6" s="56"/>
      <c r="R6" s="56" t="s">
        <v>105</v>
      </c>
      <c r="S6" s="56" t="s">
        <v>106</v>
      </c>
      <c r="T6" s="56" t="s">
        <v>107</v>
      </c>
      <c r="U6" s="56" t="s">
        <v>108</v>
      </c>
      <c r="V6" s="56"/>
      <c r="W6" s="56" t="s">
        <v>105</v>
      </c>
      <c r="X6" s="56" t="s">
        <v>106</v>
      </c>
      <c r="Y6" s="56" t="s">
        <v>107</v>
      </c>
      <c r="Z6" s="56" t="s">
        <v>108</v>
      </c>
      <c r="AA6" s="56"/>
    </row>
    <row r="7" spans="1:27" s="44" customFormat="1" ht="15" customHeight="1" x14ac:dyDescent="0.25">
      <c r="A7" s="57"/>
      <c r="B7" s="57"/>
      <c r="C7" s="56" t="s">
        <v>105</v>
      </c>
      <c r="D7" s="56" t="s">
        <v>106</v>
      </c>
      <c r="E7" s="56" t="s">
        <v>107</v>
      </c>
      <c r="F7" s="56" t="s">
        <v>108</v>
      </c>
      <c r="G7" s="56"/>
      <c r="H7" s="56" t="s">
        <v>105</v>
      </c>
      <c r="I7" s="56" t="s">
        <v>106</v>
      </c>
      <c r="J7" s="56" t="s">
        <v>107</v>
      </c>
      <c r="K7" s="56" t="s">
        <v>108</v>
      </c>
      <c r="L7" s="56"/>
      <c r="M7" s="56"/>
      <c r="N7" s="56"/>
      <c r="O7" s="56"/>
      <c r="P7" s="56" t="s">
        <v>109</v>
      </c>
      <c r="Q7" s="56" t="s">
        <v>110</v>
      </c>
      <c r="R7" s="56"/>
      <c r="S7" s="56"/>
      <c r="T7" s="56"/>
      <c r="U7" s="56" t="s">
        <v>109</v>
      </c>
      <c r="V7" s="56" t="s">
        <v>110</v>
      </c>
      <c r="W7" s="56"/>
      <c r="X7" s="56"/>
      <c r="Y7" s="56"/>
      <c r="Z7" s="56" t="s">
        <v>109</v>
      </c>
      <c r="AA7" s="56" t="s">
        <v>110</v>
      </c>
    </row>
    <row r="8" spans="1:27" s="44" customFormat="1" ht="30" x14ac:dyDescent="0.25">
      <c r="A8" s="57"/>
      <c r="B8" s="57"/>
      <c r="C8" s="56"/>
      <c r="D8" s="56"/>
      <c r="E8" s="56"/>
      <c r="F8" s="45" t="s">
        <v>109</v>
      </c>
      <c r="G8" s="45" t="s">
        <v>110</v>
      </c>
      <c r="H8" s="56"/>
      <c r="I8" s="56"/>
      <c r="J8" s="56"/>
      <c r="K8" s="45" t="s">
        <v>109</v>
      </c>
      <c r="L8" s="45" t="s">
        <v>110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x14ac:dyDescent="0.25">
      <c r="A9" s="46">
        <v>1</v>
      </c>
      <c r="B9" s="46" t="s">
        <v>111</v>
      </c>
      <c r="C9" s="46">
        <f>[2]Lop!D6</f>
        <v>66</v>
      </c>
      <c r="D9" s="47">
        <f>[2]HocSinh!D6</f>
        <v>1333</v>
      </c>
      <c r="E9" s="46">
        <f>[2]GiaoVien!D6</f>
        <v>131</v>
      </c>
      <c r="F9" s="48">
        <f>D9/C9</f>
        <v>20.196969696969695</v>
      </c>
      <c r="G9" s="48">
        <f>E9/C9</f>
        <v>1.9848484848484849</v>
      </c>
      <c r="H9" s="47">
        <f>[2]Lop!G6</f>
        <v>178</v>
      </c>
      <c r="I9" s="47">
        <f>[2]HocSinh!G6</f>
        <v>5041</v>
      </c>
      <c r="J9" s="46">
        <f>[2]GiaoVien!G6</f>
        <v>349</v>
      </c>
      <c r="K9" s="48">
        <f>I9/H9</f>
        <v>28.320224719101123</v>
      </c>
      <c r="L9" s="49">
        <f>J9/H9</f>
        <v>1.9606741573033708</v>
      </c>
      <c r="M9" s="47">
        <f>[2]Lop!J6</f>
        <v>382</v>
      </c>
      <c r="N9" s="47">
        <f>[2]HocSinh!J6</f>
        <v>11671</v>
      </c>
      <c r="O9" s="46">
        <f>[2]GiaoVien!J6</f>
        <v>524</v>
      </c>
      <c r="P9" s="48">
        <f>N9/M9</f>
        <v>30.552356020942408</v>
      </c>
      <c r="Q9" s="49">
        <f>O9/M9</f>
        <v>1.3717277486910995</v>
      </c>
      <c r="R9" s="47">
        <f>[2]Lop!M6</f>
        <v>235</v>
      </c>
      <c r="S9" s="47">
        <f>[2]HocSinh!M6</f>
        <v>7631</v>
      </c>
      <c r="T9" s="46">
        <f>[2]GiaoVien!M6</f>
        <v>454</v>
      </c>
      <c r="U9" s="48">
        <f>S9/R9</f>
        <v>32.472340425531918</v>
      </c>
      <c r="V9" s="49">
        <f>T9/R9</f>
        <v>1.9319148936170212</v>
      </c>
      <c r="W9" s="47">
        <f>[2]Lop!P6</f>
        <v>96</v>
      </c>
      <c r="X9" s="47">
        <f>[2]HocSinh!P6</f>
        <v>4022</v>
      </c>
      <c r="Y9" s="46">
        <f>[2]GiaoVien!P6</f>
        <v>211</v>
      </c>
      <c r="Z9" s="48">
        <f>X9/W9</f>
        <v>41.895833333333336</v>
      </c>
      <c r="AA9" s="49">
        <f>Y9/W9</f>
        <v>2.1979166666666665</v>
      </c>
    </row>
    <row r="10" spans="1:27" x14ac:dyDescent="0.25">
      <c r="A10" s="46">
        <v>2</v>
      </c>
      <c r="B10" s="46" t="s">
        <v>112</v>
      </c>
      <c r="C10" s="46">
        <f>[2]Lop!D7</f>
        <v>54</v>
      </c>
      <c r="D10" s="47">
        <f>[2]HocSinh!D7</f>
        <v>1195</v>
      </c>
      <c r="E10" s="46">
        <f>[2]GiaoVien!D7</f>
        <v>130</v>
      </c>
      <c r="F10" s="48">
        <f t="shared" ref="F10:F19" si="0">D10/C10</f>
        <v>22.12962962962963</v>
      </c>
      <c r="G10" s="48">
        <f t="shared" ref="G10:G19" si="1">E10/C10</f>
        <v>2.4074074074074074</v>
      </c>
      <c r="H10" s="47">
        <f>[2]Lop!G7</f>
        <v>236</v>
      </c>
      <c r="I10" s="47">
        <f>[2]HocSinh!G7</f>
        <v>6990</v>
      </c>
      <c r="J10" s="46">
        <f>[2]GiaoVien!G7</f>
        <v>505</v>
      </c>
      <c r="K10" s="48">
        <f t="shared" ref="K10:K19" si="2">I10/H10</f>
        <v>29.618644067796609</v>
      </c>
      <c r="L10" s="49">
        <f t="shared" ref="L10:L19" si="3">J10/H10</f>
        <v>2.1398305084745761</v>
      </c>
      <c r="M10" s="47">
        <f>[2]Lop!J7</f>
        <v>572</v>
      </c>
      <c r="N10" s="47">
        <f>[2]HocSinh!J7</f>
        <v>19005</v>
      </c>
      <c r="O10" s="46">
        <f>[2]GiaoVien!J7</f>
        <v>748</v>
      </c>
      <c r="P10" s="48">
        <f t="shared" ref="P10:P19" si="4">N10/M10</f>
        <v>33.225524475524473</v>
      </c>
      <c r="Q10" s="49">
        <f t="shared" ref="Q10:Q19" si="5">O10/M10</f>
        <v>1.3076923076923077</v>
      </c>
      <c r="R10" s="47">
        <f>[2]Lop!M7</f>
        <v>329</v>
      </c>
      <c r="S10" s="47">
        <f>[2]HocSinh!M7</f>
        <v>12767</v>
      </c>
      <c r="T10" s="46">
        <f>[2]GiaoVien!M7</f>
        <v>603</v>
      </c>
      <c r="U10" s="48">
        <f t="shared" ref="U10:U19" si="6">S10/R10</f>
        <v>38.805471124620063</v>
      </c>
      <c r="V10" s="49">
        <f t="shared" ref="V10:V19" si="7">T10/R10</f>
        <v>1.8328267477203648</v>
      </c>
      <c r="W10" s="47">
        <f>[2]Lop!P7</f>
        <v>142</v>
      </c>
      <c r="X10" s="47">
        <f>[2]HocSinh!P7</f>
        <v>5556</v>
      </c>
      <c r="Y10" s="46">
        <f>[2]GiaoVien!P7</f>
        <v>304</v>
      </c>
      <c r="Z10" s="48">
        <f t="shared" ref="Z10:Z19" si="8">X10/W10</f>
        <v>39.12676056338028</v>
      </c>
      <c r="AA10" s="49">
        <f t="shared" ref="AA10:AA19" si="9">Y10/W10</f>
        <v>2.140845070422535</v>
      </c>
    </row>
    <row r="11" spans="1:27" x14ac:dyDescent="0.25">
      <c r="A11" s="46">
        <v>3</v>
      </c>
      <c r="B11" s="46" t="s">
        <v>113</v>
      </c>
      <c r="C11" s="46">
        <f>[2]Lop!D8</f>
        <v>43</v>
      </c>
      <c r="D11" s="47">
        <f>[2]HocSinh!D8</f>
        <v>953</v>
      </c>
      <c r="E11" s="46">
        <f>[2]GiaoVien!D8</f>
        <v>79</v>
      </c>
      <c r="F11" s="48">
        <f t="shared" si="0"/>
        <v>22.162790697674417</v>
      </c>
      <c r="G11" s="48">
        <f t="shared" si="1"/>
        <v>1.8372093023255813</v>
      </c>
      <c r="H11" s="47">
        <f>[2]Lop!G8</f>
        <v>135</v>
      </c>
      <c r="I11" s="47">
        <f>[2]HocSinh!G8</f>
        <v>4539</v>
      </c>
      <c r="J11" s="46">
        <f>[2]GiaoVien!G8</f>
        <v>252</v>
      </c>
      <c r="K11" s="48">
        <f t="shared" si="2"/>
        <v>33.62222222222222</v>
      </c>
      <c r="L11" s="49">
        <f t="shared" si="3"/>
        <v>1.8666666666666667</v>
      </c>
      <c r="M11" s="47">
        <f>[2]Lop!J8</f>
        <v>383</v>
      </c>
      <c r="N11" s="47">
        <f>[2]HocSinh!J8</f>
        <v>12696</v>
      </c>
      <c r="O11" s="46">
        <f>[2]GiaoVien!J8</f>
        <v>466</v>
      </c>
      <c r="P11" s="48">
        <f t="shared" si="4"/>
        <v>33.148825065274153</v>
      </c>
      <c r="Q11" s="49">
        <f t="shared" si="5"/>
        <v>1.2167101827676241</v>
      </c>
      <c r="R11" s="47">
        <f>[2]Lop!M8</f>
        <v>214</v>
      </c>
      <c r="S11" s="47">
        <f>[2]HocSinh!M8</f>
        <v>8669</v>
      </c>
      <c r="T11" s="46">
        <f>[2]GiaoVien!M8</f>
        <v>394</v>
      </c>
      <c r="U11" s="48">
        <f t="shared" si="6"/>
        <v>40.509345794392523</v>
      </c>
      <c r="V11" s="49">
        <f t="shared" si="7"/>
        <v>1.8411214953271029</v>
      </c>
      <c r="W11" s="47">
        <f>[2]Lop!P8</f>
        <v>84</v>
      </c>
      <c r="X11" s="47">
        <f>[2]HocSinh!P8</f>
        <v>3426</v>
      </c>
      <c r="Y11" s="46">
        <f>[2]GiaoVien!P8</f>
        <v>181</v>
      </c>
      <c r="Z11" s="48">
        <f t="shared" si="8"/>
        <v>40.785714285714285</v>
      </c>
      <c r="AA11" s="49">
        <f t="shared" si="9"/>
        <v>2.1547619047619047</v>
      </c>
    </row>
    <row r="12" spans="1:27" x14ac:dyDescent="0.25">
      <c r="A12" s="46">
        <v>4</v>
      </c>
      <c r="B12" s="46" t="s">
        <v>114</v>
      </c>
      <c r="C12" s="46">
        <f>[2]Lop!D9</f>
        <v>18</v>
      </c>
      <c r="D12" s="47">
        <f>[2]HocSinh!D9</f>
        <v>352</v>
      </c>
      <c r="E12" s="46">
        <f>[2]GiaoVien!D9</f>
        <v>34</v>
      </c>
      <c r="F12" s="48">
        <f t="shared" si="0"/>
        <v>19.555555555555557</v>
      </c>
      <c r="G12" s="48">
        <f t="shared" si="1"/>
        <v>1.8888888888888888</v>
      </c>
      <c r="H12" s="47">
        <f>[2]Lop!G9</f>
        <v>150</v>
      </c>
      <c r="I12" s="47">
        <f>[2]HocSinh!G9</f>
        <v>4461</v>
      </c>
      <c r="J12" s="46">
        <f>[2]GiaoVien!G9</f>
        <v>288</v>
      </c>
      <c r="K12" s="48">
        <f t="shared" si="2"/>
        <v>29.74</v>
      </c>
      <c r="L12" s="49">
        <f t="shared" si="3"/>
        <v>1.92</v>
      </c>
      <c r="M12" s="47">
        <f>[2]Lop!J9</f>
        <v>629</v>
      </c>
      <c r="N12" s="47">
        <f>[2]HocSinh!J9</f>
        <v>24320</v>
      </c>
      <c r="O12" s="46">
        <f>[2]GiaoVien!J9</f>
        <v>704</v>
      </c>
      <c r="P12" s="48">
        <f t="shared" si="4"/>
        <v>38.664546899841021</v>
      </c>
      <c r="Q12" s="49">
        <f t="shared" si="5"/>
        <v>1.1192368839427662</v>
      </c>
      <c r="R12" s="47">
        <f>[2]Lop!M9</f>
        <v>355</v>
      </c>
      <c r="S12" s="47">
        <f>[2]HocSinh!M9</f>
        <v>15360</v>
      </c>
      <c r="T12" s="46">
        <f>[2]GiaoVien!M9</f>
        <v>562</v>
      </c>
      <c r="U12" s="48">
        <f t="shared" si="6"/>
        <v>43.267605633802816</v>
      </c>
      <c r="V12" s="49">
        <f t="shared" si="7"/>
        <v>1.5830985915492957</v>
      </c>
      <c r="W12" s="47">
        <f>[2]Lop!P9</f>
        <v>127</v>
      </c>
      <c r="X12" s="47">
        <f>[2]HocSinh!P9</f>
        <v>5595</v>
      </c>
      <c r="Y12" s="46">
        <f>[2]GiaoVien!P9</f>
        <v>265</v>
      </c>
      <c r="Z12" s="48">
        <f t="shared" si="8"/>
        <v>44.055118110236222</v>
      </c>
      <c r="AA12" s="49">
        <f t="shared" si="9"/>
        <v>2.0866141732283463</v>
      </c>
    </row>
    <row r="13" spans="1:27" x14ac:dyDescent="0.25">
      <c r="A13" s="46">
        <v>5</v>
      </c>
      <c r="B13" s="46" t="s">
        <v>115</v>
      </c>
      <c r="C13" s="46">
        <f>[2]Lop!D10</f>
        <v>27</v>
      </c>
      <c r="D13" s="47">
        <f>[2]HocSinh!D10</f>
        <v>462</v>
      </c>
      <c r="E13" s="46">
        <f>[2]GiaoVien!D10</f>
        <v>55</v>
      </c>
      <c r="F13" s="48">
        <f t="shared" si="0"/>
        <v>17.111111111111111</v>
      </c>
      <c r="G13" s="48">
        <f t="shared" si="1"/>
        <v>2.0370370370370372</v>
      </c>
      <c r="H13" s="47">
        <f>[2]Lop!G10</f>
        <v>171</v>
      </c>
      <c r="I13" s="47">
        <f>[2]HocSinh!G10</f>
        <v>4644</v>
      </c>
      <c r="J13" s="46">
        <f>[2]GiaoVien!G10</f>
        <v>324</v>
      </c>
      <c r="K13" s="48">
        <f t="shared" si="2"/>
        <v>27.157894736842106</v>
      </c>
      <c r="L13" s="49">
        <f t="shared" si="3"/>
        <v>1.8947368421052631</v>
      </c>
      <c r="M13" s="47">
        <f>[2]Lop!J10</f>
        <v>606</v>
      </c>
      <c r="N13" s="47">
        <f>[2]HocSinh!J10</f>
        <v>22464</v>
      </c>
      <c r="O13" s="46">
        <f>[2]GiaoVien!J10</f>
        <v>682</v>
      </c>
      <c r="P13" s="48">
        <f t="shared" si="4"/>
        <v>37.069306930693067</v>
      </c>
      <c r="Q13" s="49">
        <f t="shared" si="5"/>
        <v>1.1254125412541254</v>
      </c>
      <c r="R13" s="47">
        <f>[2]Lop!M10</f>
        <v>330</v>
      </c>
      <c r="S13" s="47">
        <f>[2]HocSinh!M10</f>
        <v>13798</v>
      </c>
      <c r="T13" s="46">
        <f>[2]GiaoVien!M10</f>
        <v>518</v>
      </c>
      <c r="U13" s="48">
        <f t="shared" si="6"/>
        <v>41.812121212121212</v>
      </c>
      <c r="V13" s="49">
        <f t="shared" si="7"/>
        <v>1.5696969696969696</v>
      </c>
      <c r="W13" s="47">
        <f>[2]Lop!P10</f>
        <v>105</v>
      </c>
      <c r="X13" s="47">
        <f>[2]HocSinh!P10</f>
        <v>4571</v>
      </c>
      <c r="Y13" s="46">
        <f>[2]GiaoVien!P10</f>
        <v>210</v>
      </c>
      <c r="Z13" s="48">
        <f t="shared" si="8"/>
        <v>43.533333333333331</v>
      </c>
      <c r="AA13" s="49">
        <f t="shared" si="9"/>
        <v>2</v>
      </c>
    </row>
    <row r="14" spans="1:27" x14ac:dyDescent="0.25">
      <c r="A14" s="46">
        <v>6</v>
      </c>
      <c r="B14" s="46" t="s">
        <v>116</v>
      </c>
      <c r="C14" s="46">
        <f>[2]Lop!D11</f>
        <v>59</v>
      </c>
      <c r="D14" s="47">
        <f>[2]HocSinh!D11</f>
        <v>1170</v>
      </c>
      <c r="E14" s="46">
        <f>[2]GiaoVien!D11</f>
        <v>116</v>
      </c>
      <c r="F14" s="48">
        <f t="shared" si="0"/>
        <v>19.83050847457627</v>
      </c>
      <c r="G14" s="48">
        <f t="shared" si="1"/>
        <v>1.9661016949152543</v>
      </c>
      <c r="H14" s="47">
        <f>[2]Lop!G11</f>
        <v>202</v>
      </c>
      <c r="I14" s="47">
        <f>[2]HocSinh!G11</f>
        <v>5793</v>
      </c>
      <c r="J14" s="46">
        <f>[2]GiaoVien!G11</f>
        <v>378</v>
      </c>
      <c r="K14" s="48">
        <f t="shared" si="2"/>
        <v>28.678217821782177</v>
      </c>
      <c r="L14" s="49">
        <f t="shared" si="3"/>
        <v>1.8712871287128714</v>
      </c>
      <c r="M14" s="47">
        <f>[2]Lop!J11</f>
        <v>491</v>
      </c>
      <c r="N14" s="47">
        <f>[2]HocSinh!J11</f>
        <v>15060</v>
      </c>
      <c r="O14" s="46">
        <f>[2]GiaoVien!J11</f>
        <v>648</v>
      </c>
      <c r="P14" s="48">
        <f t="shared" si="4"/>
        <v>30.672097759674134</v>
      </c>
      <c r="Q14" s="49">
        <f t="shared" si="5"/>
        <v>1.319755600814664</v>
      </c>
      <c r="R14" s="47">
        <f>[2]Lop!M11</f>
        <v>273</v>
      </c>
      <c r="S14" s="47">
        <f>[2]HocSinh!M11</f>
        <v>10520</v>
      </c>
      <c r="T14" s="46">
        <f>[2]GiaoVien!M11</f>
        <v>545</v>
      </c>
      <c r="U14" s="48">
        <f t="shared" si="6"/>
        <v>38.534798534798533</v>
      </c>
      <c r="V14" s="49">
        <f t="shared" si="7"/>
        <v>1.9963369963369964</v>
      </c>
      <c r="W14" s="47">
        <f>[2]Lop!P11</f>
        <v>108</v>
      </c>
      <c r="X14" s="47">
        <f>[2]HocSinh!P11</f>
        <v>4266</v>
      </c>
      <c r="Y14" s="46">
        <f>[2]GiaoVien!P11</f>
        <v>236</v>
      </c>
      <c r="Z14" s="48">
        <f t="shared" si="8"/>
        <v>39.5</v>
      </c>
      <c r="AA14" s="49">
        <f t="shared" si="9"/>
        <v>2.1851851851851851</v>
      </c>
    </row>
    <row r="15" spans="1:27" x14ac:dyDescent="0.25">
      <c r="A15" s="46">
        <v>7</v>
      </c>
      <c r="B15" s="46" t="s">
        <v>117</v>
      </c>
      <c r="C15" s="46">
        <f>[2]Lop!D12</f>
        <v>24</v>
      </c>
      <c r="D15" s="47">
        <f>[2]HocSinh!D12</f>
        <v>508</v>
      </c>
      <c r="E15" s="46">
        <f>[2]GiaoVien!D12</f>
        <v>47</v>
      </c>
      <c r="F15" s="48">
        <f t="shared" si="0"/>
        <v>21.166666666666668</v>
      </c>
      <c r="G15" s="48">
        <f t="shared" si="1"/>
        <v>1.9583333333333333</v>
      </c>
      <c r="H15" s="47">
        <f>[2]Lop!G12</f>
        <v>141</v>
      </c>
      <c r="I15" s="47">
        <f>[2]HocSinh!G12</f>
        <v>4126</v>
      </c>
      <c r="J15" s="46">
        <f>[2]GiaoVien!G12</f>
        <v>271</v>
      </c>
      <c r="K15" s="48">
        <f t="shared" si="2"/>
        <v>29.26241134751773</v>
      </c>
      <c r="L15" s="49">
        <f t="shared" si="3"/>
        <v>1.9219858156028369</v>
      </c>
      <c r="M15" s="47">
        <f>[2]Lop!J12</f>
        <v>472</v>
      </c>
      <c r="N15" s="47">
        <f>[2]HocSinh!J12</f>
        <v>16714</v>
      </c>
      <c r="O15" s="46">
        <f>[2]GiaoVien!J12</f>
        <v>589</v>
      </c>
      <c r="P15" s="48">
        <f t="shared" si="4"/>
        <v>35.41101694915254</v>
      </c>
      <c r="Q15" s="49">
        <f t="shared" si="5"/>
        <v>1.2478813559322033</v>
      </c>
      <c r="R15" s="47">
        <f>[2]Lop!M12</f>
        <v>258</v>
      </c>
      <c r="S15" s="47">
        <f>[2]HocSinh!M12</f>
        <v>10787</v>
      </c>
      <c r="T15" s="46">
        <f>[2]GiaoVien!M12</f>
        <v>452</v>
      </c>
      <c r="U15" s="48">
        <f t="shared" si="6"/>
        <v>41.810077519379846</v>
      </c>
      <c r="V15" s="49">
        <f t="shared" si="7"/>
        <v>1.751937984496124</v>
      </c>
      <c r="W15" s="47">
        <f>[2]Lop!P12</f>
        <v>108</v>
      </c>
      <c r="X15" s="47">
        <f>[2]HocSinh!P12</f>
        <v>4539</v>
      </c>
      <c r="Y15" s="46">
        <f>[2]GiaoVien!P12</f>
        <v>223</v>
      </c>
      <c r="Z15" s="48">
        <f t="shared" si="8"/>
        <v>42.027777777777779</v>
      </c>
      <c r="AA15" s="49">
        <f t="shared" si="9"/>
        <v>2.0648148148148149</v>
      </c>
    </row>
    <row r="16" spans="1:27" x14ac:dyDescent="0.25">
      <c r="A16" s="46">
        <v>8</v>
      </c>
      <c r="B16" s="46" t="s">
        <v>118</v>
      </c>
      <c r="C16" s="46">
        <f>[2]Lop!D13</f>
        <v>45</v>
      </c>
      <c r="D16" s="47">
        <f>[2]HocSinh!D13</f>
        <v>811</v>
      </c>
      <c r="E16" s="46">
        <f>[2]GiaoVien!D13</f>
        <v>75</v>
      </c>
      <c r="F16" s="48">
        <f t="shared" si="0"/>
        <v>18.022222222222222</v>
      </c>
      <c r="G16" s="48">
        <f t="shared" si="1"/>
        <v>1.6666666666666667</v>
      </c>
      <c r="H16" s="47">
        <f>[2]Lop!G13</f>
        <v>212</v>
      </c>
      <c r="I16" s="47">
        <f>[2]HocSinh!G13</f>
        <v>5998</v>
      </c>
      <c r="J16" s="46">
        <f>[2]GiaoVien!G13</f>
        <v>414</v>
      </c>
      <c r="K16" s="48">
        <f t="shared" si="2"/>
        <v>28.29245283018868</v>
      </c>
      <c r="L16" s="49">
        <f t="shared" si="3"/>
        <v>1.9528301886792452</v>
      </c>
      <c r="M16" s="47">
        <f>[2]Lop!J13</f>
        <v>2380</v>
      </c>
      <c r="N16" s="47">
        <f>[2]HocSinh!J13</f>
        <v>98297</v>
      </c>
      <c r="O16" s="46">
        <f>[2]GiaoVien!J13</f>
        <v>2907</v>
      </c>
      <c r="P16" s="48">
        <f t="shared" si="4"/>
        <v>41.301260504201679</v>
      </c>
      <c r="Q16" s="49">
        <f t="shared" si="5"/>
        <v>1.2214285714285715</v>
      </c>
      <c r="R16" s="47">
        <f>[2]Lop!M13</f>
        <v>1335</v>
      </c>
      <c r="S16" s="47">
        <f>[2]HocSinh!M13</f>
        <v>62232</v>
      </c>
      <c r="T16" s="46">
        <f>[2]GiaoVien!M13</f>
        <v>2344</v>
      </c>
      <c r="U16" s="48">
        <f t="shared" si="6"/>
        <v>46.615730337078652</v>
      </c>
      <c r="V16" s="49">
        <f t="shared" si="7"/>
        <v>1.7558052434456928</v>
      </c>
      <c r="W16" s="47">
        <f>[2]Lop!P13</f>
        <v>351</v>
      </c>
      <c r="X16" s="47">
        <f>[2]HocSinh!P13</f>
        <v>14049</v>
      </c>
      <c r="Y16" s="46">
        <f>[2]GiaoVien!P13-7</f>
        <v>775</v>
      </c>
      <c r="Z16" s="48">
        <f t="shared" si="8"/>
        <v>40.025641025641029</v>
      </c>
      <c r="AA16" s="49">
        <f t="shared" si="9"/>
        <v>2.207977207977208</v>
      </c>
    </row>
    <row r="17" spans="1:27" x14ac:dyDescent="0.25">
      <c r="A17" s="46">
        <v>9</v>
      </c>
      <c r="B17" s="46" t="s">
        <v>119</v>
      </c>
      <c r="C17" s="46">
        <f>[2]Lop!D14</f>
        <v>17</v>
      </c>
      <c r="D17" s="47">
        <f>[2]HocSinh!D14</f>
        <v>338</v>
      </c>
      <c r="E17" s="46">
        <f>[2]GiaoVien!D14</f>
        <v>34</v>
      </c>
      <c r="F17" s="48">
        <f t="shared" si="0"/>
        <v>19.882352941176471</v>
      </c>
      <c r="G17" s="48">
        <f t="shared" si="1"/>
        <v>2</v>
      </c>
      <c r="H17" s="47">
        <f>[2]Lop!G14</f>
        <v>166</v>
      </c>
      <c r="I17" s="47">
        <f>[2]HocSinh!G14</f>
        <v>4604</v>
      </c>
      <c r="J17" s="46">
        <f>[2]GiaoVien!G14</f>
        <v>324</v>
      </c>
      <c r="K17" s="48">
        <f t="shared" si="2"/>
        <v>27.734939759036145</v>
      </c>
      <c r="L17" s="49">
        <f t="shared" si="3"/>
        <v>1.9518072289156627</v>
      </c>
      <c r="M17" s="47">
        <f>[2]Lop!J14</f>
        <v>856</v>
      </c>
      <c r="N17" s="47">
        <f>[2]HocSinh!J14</f>
        <v>35927</v>
      </c>
      <c r="O17" s="46">
        <f>[2]GiaoVien!J14</f>
        <v>977</v>
      </c>
      <c r="P17" s="48">
        <f t="shared" si="4"/>
        <v>41.970794392523366</v>
      </c>
      <c r="Q17" s="49">
        <f t="shared" si="5"/>
        <v>1.141355140186916</v>
      </c>
      <c r="R17" s="47">
        <f>[2]Lop!M14</f>
        <v>473</v>
      </c>
      <c r="S17" s="47">
        <f>[2]HocSinh!M14</f>
        <v>20762</v>
      </c>
      <c r="T17" s="46">
        <f>[2]GiaoVien!M14</f>
        <v>785</v>
      </c>
      <c r="U17" s="48">
        <f t="shared" si="6"/>
        <v>43.894291754756871</v>
      </c>
      <c r="V17" s="49">
        <f t="shared" si="7"/>
        <v>1.6596194503171247</v>
      </c>
      <c r="W17" s="47">
        <f>[2]Lop!P14</f>
        <v>114</v>
      </c>
      <c r="X17" s="47">
        <f>[2]HocSinh!P14</f>
        <v>4673</v>
      </c>
      <c r="Y17" s="46">
        <f>[2]GiaoVien!P14</f>
        <v>219</v>
      </c>
      <c r="Z17" s="48">
        <f t="shared" si="8"/>
        <v>40.991228070175438</v>
      </c>
      <c r="AA17" s="49">
        <f t="shared" si="9"/>
        <v>1.9210526315789473</v>
      </c>
    </row>
    <row r="18" spans="1:27" x14ac:dyDescent="0.25">
      <c r="A18" s="46">
        <v>10</v>
      </c>
      <c r="B18" s="46" t="s">
        <v>120</v>
      </c>
      <c r="C18" s="46">
        <f>[2]Lop!D15</f>
        <v>27</v>
      </c>
      <c r="D18" s="47">
        <f>[2]HocSinh!D15</f>
        <v>457</v>
      </c>
      <c r="E18" s="46">
        <f>[2]GiaoVien!D15</f>
        <v>60</v>
      </c>
      <c r="F18" s="48">
        <f t="shared" si="0"/>
        <v>16.925925925925927</v>
      </c>
      <c r="G18" s="48">
        <f t="shared" si="1"/>
        <v>2.2222222222222223</v>
      </c>
      <c r="H18" s="47">
        <f>[2]Lop!G15</f>
        <v>134</v>
      </c>
      <c r="I18" s="47">
        <f>[2]HocSinh!G15</f>
        <v>3385</v>
      </c>
      <c r="J18" s="46">
        <f>[2]GiaoVien!G15</f>
        <v>291</v>
      </c>
      <c r="K18" s="48">
        <f t="shared" si="2"/>
        <v>25.261194029850746</v>
      </c>
      <c r="L18" s="49">
        <f t="shared" si="3"/>
        <v>2.1716417910447761</v>
      </c>
      <c r="M18" s="47">
        <f>[2]Lop!J15</f>
        <v>448</v>
      </c>
      <c r="N18" s="47">
        <f>[2]HocSinh!J15</f>
        <v>15720</v>
      </c>
      <c r="O18" s="46">
        <f>[2]GiaoVien!J15</f>
        <v>543</v>
      </c>
      <c r="P18" s="48">
        <f t="shared" si="4"/>
        <v>35.089285714285715</v>
      </c>
      <c r="Q18" s="49">
        <f t="shared" si="5"/>
        <v>1.2120535714285714</v>
      </c>
      <c r="R18" s="47">
        <f>[2]Lop!M15</f>
        <v>243</v>
      </c>
      <c r="S18" s="47">
        <f>[2]HocSinh!M15</f>
        <v>10156</v>
      </c>
      <c r="T18" s="46">
        <f>[2]GiaoVien!M15</f>
        <v>396</v>
      </c>
      <c r="U18" s="48">
        <f t="shared" si="6"/>
        <v>41.794238683127574</v>
      </c>
      <c r="V18" s="49">
        <f t="shared" si="7"/>
        <v>1.6296296296296295</v>
      </c>
      <c r="W18" s="47">
        <f>[2]Lop!P15</f>
        <v>79</v>
      </c>
      <c r="X18" s="47">
        <f>[2]HocSinh!P15</f>
        <v>3367</v>
      </c>
      <c r="Y18" s="46">
        <f>[2]GiaoVien!P15</f>
        <v>166</v>
      </c>
      <c r="Z18" s="48">
        <f t="shared" si="8"/>
        <v>42.620253164556964</v>
      </c>
      <c r="AA18" s="49">
        <f t="shared" si="9"/>
        <v>2.1012658227848102</v>
      </c>
    </row>
    <row r="19" spans="1:27" x14ac:dyDescent="0.25">
      <c r="A19" s="46">
        <v>11</v>
      </c>
      <c r="B19" s="46" t="s">
        <v>121</v>
      </c>
      <c r="C19" s="46">
        <f>[2]Lop!D16</f>
        <v>46</v>
      </c>
      <c r="D19" s="47">
        <f>[2]HocSinh!D16</f>
        <v>1104</v>
      </c>
      <c r="E19" s="46">
        <f>[2]GiaoVien!D16</f>
        <v>101</v>
      </c>
      <c r="F19" s="48">
        <f t="shared" si="0"/>
        <v>24</v>
      </c>
      <c r="G19" s="48">
        <f t="shared" si="1"/>
        <v>2.1956521739130435</v>
      </c>
      <c r="H19" s="47">
        <f>[2]Lop!G16</f>
        <v>217</v>
      </c>
      <c r="I19" s="47">
        <f>[2]HocSinh!G16</f>
        <v>6588</v>
      </c>
      <c r="J19" s="46">
        <f>[2]GiaoVien!G16</f>
        <v>434</v>
      </c>
      <c r="K19" s="48">
        <f t="shared" si="2"/>
        <v>30.359447004608295</v>
      </c>
      <c r="L19" s="49">
        <f t="shared" si="3"/>
        <v>2</v>
      </c>
      <c r="M19" s="47">
        <f>[2]Lop!J16</f>
        <v>686</v>
      </c>
      <c r="N19" s="47">
        <f>[2]HocSinh!J16</f>
        <v>23082</v>
      </c>
      <c r="O19" s="46">
        <f>[2]GiaoVien!J16</f>
        <v>904</v>
      </c>
      <c r="P19" s="48">
        <f t="shared" si="4"/>
        <v>33.647230320699705</v>
      </c>
      <c r="Q19" s="49">
        <f t="shared" si="5"/>
        <v>1.3177842565597668</v>
      </c>
      <c r="R19" s="47">
        <f>[2]Lop!M16</f>
        <v>378</v>
      </c>
      <c r="S19" s="47">
        <f>[2]HocSinh!M16</f>
        <v>14774</v>
      </c>
      <c r="T19" s="46">
        <f>[2]GiaoVien!M16</f>
        <v>724</v>
      </c>
      <c r="U19" s="48">
        <f t="shared" si="6"/>
        <v>39.084656084656082</v>
      </c>
      <c r="V19" s="49">
        <f t="shared" si="7"/>
        <v>1.9153439153439153</v>
      </c>
      <c r="W19" s="47">
        <f>[2]Lop!P16</f>
        <v>108</v>
      </c>
      <c r="X19" s="47">
        <f>[2]HocSinh!P16</f>
        <v>4620</v>
      </c>
      <c r="Y19" s="46">
        <f>[2]GiaoVien!P16</f>
        <v>241</v>
      </c>
      <c r="Z19" s="48">
        <f t="shared" si="8"/>
        <v>42.777777777777779</v>
      </c>
      <c r="AA19" s="49">
        <f t="shared" si="9"/>
        <v>2.2314814814814814</v>
      </c>
    </row>
    <row r="21" spans="1:27" x14ac:dyDescent="0.25">
      <c r="B21" s="50" t="s">
        <v>122</v>
      </c>
    </row>
    <row r="23" spans="1:27" s="51" customFormat="1" ht="75" x14ac:dyDescent="0.25">
      <c r="B23" s="52" t="s">
        <v>93</v>
      </c>
      <c r="C23" s="53" t="s">
        <v>123</v>
      </c>
      <c r="D23" s="53" t="s">
        <v>124</v>
      </c>
    </row>
    <row r="24" spans="1:27" x14ac:dyDescent="0.25">
      <c r="B24" s="46" t="s">
        <v>103</v>
      </c>
      <c r="C24" s="46">
        <v>20</v>
      </c>
      <c r="D24" s="49">
        <v>2.5</v>
      </c>
    </row>
    <row r="25" spans="1:27" x14ac:dyDescent="0.25">
      <c r="B25" s="46" t="s">
        <v>104</v>
      </c>
      <c r="C25" s="46">
        <v>30</v>
      </c>
      <c r="D25" s="49">
        <v>2.2000000000000002</v>
      </c>
    </row>
    <row r="26" spans="1:27" x14ac:dyDescent="0.25">
      <c r="B26" s="46" t="s">
        <v>13</v>
      </c>
      <c r="C26" s="46">
        <v>35</v>
      </c>
      <c r="D26" s="49">
        <v>1.5</v>
      </c>
    </row>
    <row r="27" spans="1:27" x14ac:dyDescent="0.25">
      <c r="B27" s="46" t="s">
        <v>24</v>
      </c>
      <c r="C27" s="46">
        <v>45</v>
      </c>
      <c r="D27" s="49">
        <v>1.9</v>
      </c>
    </row>
    <row r="28" spans="1:27" x14ac:dyDescent="0.25">
      <c r="B28" s="46" t="s">
        <v>86</v>
      </c>
      <c r="C28" s="46">
        <v>45</v>
      </c>
      <c r="D28" s="46">
        <v>2.25</v>
      </c>
    </row>
  </sheetData>
  <mergeCells count="35">
    <mergeCell ref="A3:AA3"/>
    <mergeCell ref="A5:A8"/>
    <mergeCell ref="B5:B8"/>
    <mergeCell ref="C5:L5"/>
    <mergeCell ref="M5:Q5"/>
    <mergeCell ref="R5:V5"/>
    <mergeCell ref="W5:AA5"/>
    <mergeCell ref="C6:G6"/>
    <mergeCell ref="H6:L6"/>
    <mergeCell ref="M6:M8"/>
    <mergeCell ref="C7:C8"/>
    <mergeCell ref="D7:D8"/>
    <mergeCell ref="E7:E8"/>
    <mergeCell ref="F7:G7"/>
    <mergeCell ref="H7:H8"/>
    <mergeCell ref="U6:V6"/>
    <mergeCell ref="W6:W8"/>
    <mergeCell ref="X6:X8"/>
    <mergeCell ref="Y6:Y8"/>
    <mergeCell ref="Z6:AA6"/>
    <mergeCell ref="V7:V8"/>
    <mergeCell ref="Z7:Z8"/>
    <mergeCell ref="AA7:AA8"/>
    <mergeCell ref="I7:I8"/>
    <mergeCell ref="J7:J8"/>
    <mergeCell ref="K7:L7"/>
    <mergeCell ref="P7:P8"/>
    <mergeCell ref="Q7:Q8"/>
    <mergeCell ref="U7:U8"/>
    <mergeCell ref="N6:N8"/>
    <mergeCell ref="O6:O8"/>
    <mergeCell ref="P6:Q6"/>
    <mergeCell ref="R6:R8"/>
    <mergeCell ref="S6:S8"/>
    <mergeCell ref="T6:T8"/>
  </mergeCells>
  <pageMargins left="0.28999999999999998" right="0.17" top="0.32" bottom="0.75" header="0.17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647C-FC47-47CB-A3B7-CEA3D1E2B2E2}">
  <dimension ref="A1:AN95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D7" sqref="D7:D69"/>
    </sheetView>
  </sheetViews>
  <sheetFormatPr defaultRowHeight="12.75" x14ac:dyDescent="0.2"/>
  <cols>
    <col min="1" max="1" width="5.85546875" style="62" customWidth="1"/>
    <col min="2" max="2" width="17.7109375" style="62" customWidth="1"/>
    <col min="3" max="3" width="28.42578125" style="62" customWidth="1"/>
    <col min="4" max="4" width="18.140625" style="62" customWidth="1"/>
    <col min="5" max="5" width="14.5703125" style="62" customWidth="1"/>
    <col min="6" max="6" width="20.28515625" style="62" customWidth="1"/>
    <col min="7" max="7" width="17" style="62" customWidth="1"/>
    <col min="8" max="16384" width="9.140625" style="62"/>
  </cols>
  <sheetData>
    <row r="1" spans="1:7" ht="14.25" x14ac:dyDescent="0.2">
      <c r="A1" s="38" t="s">
        <v>90</v>
      </c>
      <c r="G1" s="63" t="s">
        <v>67</v>
      </c>
    </row>
    <row r="2" spans="1:7" x14ac:dyDescent="0.2">
      <c r="A2" s="64" t="s">
        <v>126</v>
      </c>
      <c r="B2" s="64"/>
      <c r="C2" s="64"/>
      <c r="D2" s="64"/>
      <c r="E2" s="64"/>
      <c r="F2" s="64"/>
      <c r="G2" s="64"/>
    </row>
    <row r="3" spans="1:7" x14ac:dyDescent="0.2">
      <c r="A3" s="65"/>
      <c r="B3" s="65"/>
      <c r="C3" s="65"/>
      <c r="D3" s="65"/>
      <c r="E3" s="65"/>
      <c r="F3" s="65"/>
      <c r="G3" s="65"/>
    </row>
    <row r="4" spans="1:7" ht="26.25" customHeight="1" x14ac:dyDescent="0.2">
      <c r="A4" s="83"/>
      <c r="B4" s="83"/>
      <c r="C4" s="84" t="s">
        <v>64</v>
      </c>
      <c r="D4" s="84" t="s">
        <v>2</v>
      </c>
      <c r="E4" s="83"/>
      <c r="F4" s="83"/>
      <c r="G4" s="83"/>
    </row>
    <row r="5" spans="1:7" ht="40.5" customHeight="1" x14ac:dyDescent="0.2">
      <c r="A5" s="83"/>
      <c r="B5" s="83"/>
      <c r="C5" s="84"/>
      <c r="D5" s="85" t="s">
        <v>3</v>
      </c>
      <c r="E5" s="85" t="s">
        <v>4</v>
      </c>
      <c r="F5" s="85" t="s">
        <v>5</v>
      </c>
      <c r="G5" s="85" t="s">
        <v>6</v>
      </c>
    </row>
    <row r="6" spans="1:7" x14ac:dyDescent="0.2">
      <c r="A6" s="66" t="s">
        <v>7</v>
      </c>
      <c r="B6" s="67" t="s">
        <v>8</v>
      </c>
      <c r="C6" s="22"/>
      <c r="D6" s="22"/>
      <c r="E6" s="22"/>
      <c r="F6" s="22"/>
      <c r="G6" s="22"/>
    </row>
    <row r="7" spans="1:7" x14ac:dyDescent="0.2">
      <c r="A7" s="68">
        <v>1</v>
      </c>
      <c r="B7" s="68" t="s">
        <v>9</v>
      </c>
      <c r="C7" s="69">
        <v>105</v>
      </c>
      <c r="D7" s="69">
        <v>45</v>
      </c>
      <c r="E7" s="69">
        <v>40</v>
      </c>
      <c r="F7" s="69">
        <v>0</v>
      </c>
      <c r="G7" s="69">
        <v>46</v>
      </c>
    </row>
    <row r="8" spans="1:7" x14ac:dyDescent="0.2">
      <c r="A8" s="70">
        <v>2</v>
      </c>
      <c r="B8" s="70" t="s">
        <v>10</v>
      </c>
      <c r="C8" s="71">
        <v>203</v>
      </c>
      <c r="D8" s="71">
        <v>103</v>
      </c>
      <c r="E8" s="71">
        <v>61</v>
      </c>
      <c r="F8" s="71">
        <v>3</v>
      </c>
      <c r="G8" s="71">
        <v>59</v>
      </c>
    </row>
    <row r="9" spans="1:7" x14ac:dyDescent="0.2">
      <c r="A9" s="72">
        <v>3</v>
      </c>
      <c r="B9" s="72" t="s">
        <v>11</v>
      </c>
      <c r="C9" s="73">
        <v>186</v>
      </c>
      <c r="D9" s="73">
        <v>101</v>
      </c>
      <c r="E9" s="73">
        <v>48</v>
      </c>
      <c r="F9" s="73">
        <v>1</v>
      </c>
      <c r="G9" s="73">
        <v>52</v>
      </c>
    </row>
    <row r="10" spans="1:7" x14ac:dyDescent="0.2">
      <c r="A10" s="66" t="s">
        <v>12</v>
      </c>
      <c r="B10" s="67" t="s">
        <v>13</v>
      </c>
      <c r="C10" s="66"/>
      <c r="D10" s="74"/>
      <c r="E10" s="74"/>
      <c r="F10" s="74"/>
      <c r="G10" s="74"/>
    </row>
    <row r="11" spans="1:7" x14ac:dyDescent="0.2">
      <c r="A11" s="68">
        <v>1</v>
      </c>
      <c r="B11" s="68" t="s">
        <v>10</v>
      </c>
      <c r="C11" s="69">
        <v>97</v>
      </c>
      <c r="D11" s="69">
        <v>22</v>
      </c>
      <c r="E11" s="69">
        <v>5</v>
      </c>
      <c r="F11" s="69">
        <v>2</v>
      </c>
      <c r="G11" s="69">
        <v>68</v>
      </c>
    </row>
    <row r="12" spans="1:7" hidden="1" x14ac:dyDescent="0.2">
      <c r="A12" s="70"/>
      <c r="B12" s="70" t="s">
        <v>14</v>
      </c>
      <c r="C12" s="71"/>
      <c r="D12" s="71"/>
      <c r="E12" s="71">
        <v>0</v>
      </c>
      <c r="F12" s="71"/>
      <c r="G12" s="71"/>
    </row>
    <row r="13" spans="1:7" hidden="1" x14ac:dyDescent="0.2">
      <c r="A13" s="72"/>
      <c r="B13" s="72" t="s">
        <v>15</v>
      </c>
      <c r="C13" s="73"/>
      <c r="D13" s="73"/>
      <c r="E13" s="73">
        <v>0</v>
      </c>
      <c r="F13" s="73"/>
      <c r="G13" s="73"/>
    </row>
    <row r="14" spans="1:7" hidden="1" x14ac:dyDescent="0.2">
      <c r="A14" s="68"/>
      <c r="B14" s="68" t="s">
        <v>16</v>
      </c>
      <c r="C14" s="69"/>
      <c r="D14" s="69"/>
      <c r="E14" s="69">
        <v>0</v>
      </c>
      <c r="F14" s="69"/>
      <c r="G14" s="69"/>
    </row>
    <row r="15" spans="1:7" hidden="1" x14ac:dyDescent="0.2">
      <c r="A15" s="70"/>
      <c r="B15" s="70" t="s">
        <v>17</v>
      </c>
      <c r="C15" s="71"/>
      <c r="D15" s="71"/>
      <c r="E15" s="71">
        <v>0</v>
      </c>
      <c r="F15" s="71"/>
      <c r="G15" s="71"/>
    </row>
    <row r="16" spans="1:7" hidden="1" x14ac:dyDescent="0.2">
      <c r="A16" s="72"/>
      <c r="B16" s="72" t="s">
        <v>18</v>
      </c>
      <c r="C16" s="73"/>
      <c r="D16" s="73"/>
      <c r="E16" s="73">
        <v>0</v>
      </c>
      <c r="F16" s="73"/>
      <c r="G16" s="73"/>
    </row>
    <row r="17" spans="1:7" hidden="1" x14ac:dyDescent="0.2">
      <c r="A17" s="68"/>
      <c r="B17" s="68" t="s">
        <v>19</v>
      </c>
      <c r="C17" s="69"/>
      <c r="D17" s="69"/>
      <c r="E17" s="69">
        <v>0</v>
      </c>
      <c r="F17" s="69"/>
      <c r="G17" s="69"/>
    </row>
    <row r="18" spans="1:7" hidden="1" x14ac:dyDescent="0.2">
      <c r="A18" s="70"/>
      <c r="B18" s="70" t="s">
        <v>20</v>
      </c>
      <c r="C18" s="71"/>
      <c r="D18" s="71"/>
      <c r="E18" s="71">
        <v>0</v>
      </c>
      <c r="F18" s="71"/>
      <c r="G18" s="71"/>
    </row>
    <row r="19" spans="1:7" hidden="1" x14ac:dyDescent="0.2">
      <c r="A19" s="72"/>
      <c r="B19" s="72" t="s">
        <v>21</v>
      </c>
      <c r="C19" s="73"/>
      <c r="D19" s="73"/>
      <c r="E19" s="73">
        <v>0</v>
      </c>
      <c r="F19" s="73"/>
      <c r="G19" s="73"/>
    </row>
    <row r="20" spans="1:7" x14ac:dyDescent="0.2">
      <c r="A20" s="68">
        <v>2</v>
      </c>
      <c r="B20" s="68" t="s">
        <v>11</v>
      </c>
      <c r="C20" s="69">
        <v>134</v>
      </c>
      <c r="D20" s="69">
        <v>44</v>
      </c>
      <c r="E20" s="69">
        <v>5</v>
      </c>
      <c r="F20" s="69">
        <v>1</v>
      </c>
      <c r="G20" s="69">
        <v>84</v>
      </c>
    </row>
    <row r="21" spans="1:7" hidden="1" x14ac:dyDescent="0.2">
      <c r="A21" s="70"/>
      <c r="B21" s="70" t="s">
        <v>14</v>
      </c>
      <c r="C21" s="71"/>
      <c r="D21" s="71"/>
      <c r="E21" s="71">
        <v>0</v>
      </c>
      <c r="F21" s="71"/>
      <c r="G21" s="71"/>
    </row>
    <row r="22" spans="1:7" hidden="1" x14ac:dyDescent="0.2">
      <c r="A22" s="72"/>
      <c r="B22" s="72" t="s">
        <v>15</v>
      </c>
      <c r="C22" s="73"/>
      <c r="D22" s="73"/>
      <c r="E22" s="73">
        <v>0</v>
      </c>
      <c r="F22" s="73"/>
      <c r="G22" s="73"/>
    </row>
    <row r="23" spans="1:7" hidden="1" x14ac:dyDescent="0.2">
      <c r="A23" s="68"/>
      <c r="B23" s="68" t="s">
        <v>16</v>
      </c>
      <c r="C23" s="69"/>
      <c r="D23" s="69"/>
      <c r="E23" s="69">
        <v>0</v>
      </c>
      <c r="F23" s="69"/>
      <c r="G23" s="69"/>
    </row>
    <row r="24" spans="1:7" hidden="1" x14ac:dyDescent="0.2">
      <c r="A24" s="70"/>
      <c r="B24" s="70" t="s">
        <v>17</v>
      </c>
      <c r="C24" s="71"/>
      <c r="D24" s="71"/>
      <c r="E24" s="71">
        <v>0</v>
      </c>
      <c r="F24" s="71"/>
      <c r="G24" s="71"/>
    </row>
    <row r="25" spans="1:7" hidden="1" x14ac:dyDescent="0.2">
      <c r="A25" s="72"/>
      <c r="B25" s="72" t="s">
        <v>18</v>
      </c>
      <c r="C25" s="73"/>
      <c r="D25" s="73"/>
      <c r="E25" s="73">
        <v>0</v>
      </c>
      <c r="F25" s="73"/>
      <c r="G25" s="73"/>
    </row>
    <row r="26" spans="1:7" hidden="1" x14ac:dyDescent="0.2">
      <c r="A26" s="68"/>
      <c r="B26" s="68" t="s">
        <v>19</v>
      </c>
      <c r="C26" s="69"/>
      <c r="D26" s="69"/>
      <c r="E26" s="69">
        <v>0</v>
      </c>
      <c r="F26" s="69"/>
      <c r="G26" s="69"/>
    </row>
    <row r="27" spans="1:7" hidden="1" x14ac:dyDescent="0.2">
      <c r="A27" s="70"/>
      <c r="B27" s="70" t="s">
        <v>20</v>
      </c>
      <c r="C27" s="71"/>
      <c r="D27" s="71"/>
      <c r="E27" s="71">
        <v>0</v>
      </c>
      <c r="F27" s="71"/>
      <c r="G27" s="71"/>
    </row>
    <row r="28" spans="1:7" hidden="1" x14ac:dyDescent="0.2">
      <c r="A28" s="72"/>
      <c r="B28" s="72" t="s">
        <v>21</v>
      </c>
      <c r="C28" s="73"/>
      <c r="D28" s="73"/>
      <c r="E28" s="73">
        <v>0</v>
      </c>
      <c r="F28" s="73"/>
      <c r="G28" s="73"/>
    </row>
    <row r="29" spans="1:7" x14ac:dyDescent="0.2">
      <c r="A29" s="68">
        <v>3</v>
      </c>
      <c r="B29" s="68" t="s">
        <v>22</v>
      </c>
      <c r="C29" s="69">
        <v>91</v>
      </c>
      <c r="D29" s="69">
        <v>27</v>
      </c>
      <c r="E29" s="69">
        <v>0</v>
      </c>
      <c r="F29" s="69">
        <v>0</v>
      </c>
      <c r="G29" s="69">
        <v>64</v>
      </c>
    </row>
    <row r="30" spans="1:7" hidden="1" x14ac:dyDescent="0.2">
      <c r="A30" s="75"/>
      <c r="B30" s="76" t="s">
        <v>14</v>
      </c>
      <c r="C30" s="77"/>
      <c r="D30" s="74"/>
      <c r="E30" s="74"/>
      <c r="F30" s="74"/>
      <c r="G30" s="74"/>
    </row>
    <row r="31" spans="1:7" hidden="1" x14ac:dyDescent="0.2">
      <c r="A31" s="75"/>
      <c r="B31" s="75" t="s">
        <v>15</v>
      </c>
      <c r="C31" s="77"/>
      <c r="D31" s="74"/>
      <c r="E31" s="74"/>
      <c r="F31" s="74"/>
      <c r="G31" s="74"/>
    </row>
    <row r="32" spans="1:7" hidden="1" x14ac:dyDescent="0.2">
      <c r="A32" s="75"/>
      <c r="B32" s="76" t="s">
        <v>16</v>
      </c>
      <c r="C32" s="77"/>
      <c r="D32" s="74"/>
      <c r="E32" s="74"/>
      <c r="F32" s="74"/>
      <c r="G32" s="74"/>
    </row>
    <row r="33" spans="1:7" hidden="1" x14ac:dyDescent="0.2">
      <c r="A33" s="75"/>
      <c r="B33" s="76" t="s">
        <v>17</v>
      </c>
      <c r="C33" s="77"/>
      <c r="D33" s="74"/>
      <c r="E33" s="74"/>
      <c r="F33" s="74"/>
      <c r="G33" s="74"/>
    </row>
    <row r="34" spans="1:7" hidden="1" x14ac:dyDescent="0.2">
      <c r="A34" s="75"/>
      <c r="B34" s="76" t="s">
        <v>18</v>
      </c>
      <c r="C34" s="77"/>
      <c r="D34" s="74"/>
      <c r="E34" s="74"/>
      <c r="F34" s="74"/>
      <c r="G34" s="74"/>
    </row>
    <row r="35" spans="1:7" hidden="1" x14ac:dyDescent="0.2">
      <c r="A35" s="75"/>
      <c r="B35" s="76" t="s">
        <v>19</v>
      </c>
      <c r="C35" s="77"/>
      <c r="D35" s="74"/>
      <c r="E35" s="74"/>
      <c r="F35" s="74"/>
      <c r="G35" s="74"/>
    </row>
    <row r="36" spans="1:7" hidden="1" x14ac:dyDescent="0.2">
      <c r="A36" s="75"/>
      <c r="B36" s="76" t="s">
        <v>20</v>
      </c>
      <c r="C36" s="77"/>
      <c r="D36" s="74"/>
      <c r="E36" s="74"/>
      <c r="F36" s="74"/>
      <c r="G36" s="74"/>
    </row>
    <row r="37" spans="1:7" hidden="1" x14ac:dyDescent="0.2">
      <c r="A37" s="75"/>
      <c r="B37" s="76" t="s">
        <v>21</v>
      </c>
      <c r="C37" s="77"/>
      <c r="D37" s="74"/>
      <c r="E37" s="74"/>
      <c r="F37" s="74"/>
      <c r="G37" s="74"/>
    </row>
    <row r="38" spans="1:7" x14ac:dyDescent="0.2">
      <c r="A38" s="66" t="s">
        <v>23</v>
      </c>
      <c r="B38" s="67" t="s">
        <v>24</v>
      </c>
      <c r="C38" s="66"/>
      <c r="D38" s="74"/>
      <c r="E38" s="74"/>
      <c r="F38" s="74"/>
      <c r="G38" s="74"/>
    </row>
    <row r="39" spans="1:7" x14ac:dyDescent="0.2">
      <c r="A39" s="68">
        <v>1</v>
      </c>
      <c r="B39" s="68" t="s">
        <v>10</v>
      </c>
      <c r="C39" s="69">
        <v>84</v>
      </c>
      <c r="D39" s="69">
        <v>40</v>
      </c>
      <c r="E39" s="69">
        <v>15</v>
      </c>
      <c r="F39" s="69">
        <v>0</v>
      </c>
      <c r="G39" s="69">
        <v>29</v>
      </c>
    </row>
    <row r="40" spans="1:7" hidden="1" x14ac:dyDescent="0.2">
      <c r="A40" s="70"/>
      <c r="B40" s="70" t="s">
        <v>25</v>
      </c>
      <c r="C40" s="71"/>
      <c r="D40" s="71"/>
      <c r="E40" s="71"/>
      <c r="F40" s="71"/>
      <c r="G40" s="71"/>
    </row>
    <row r="41" spans="1:7" hidden="1" x14ac:dyDescent="0.2">
      <c r="A41" s="72"/>
      <c r="B41" s="72" t="s">
        <v>26</v>
      </c>
      <c r="C41" s="73"/>
      <c r="D41" s="73"/>
      <c r="E41" s="73"/>
      <c r="F41" s="73"/>
      <c r="G41" s="73"/>
    </row>
    <row r="42" spans="1:7" hidden="1" x14ac:dyDescent="0.2">
      <c r="A42" s="68"/>
      <c r="B42" s="68" t="s">
        <v>27</v>
      </c>
      <c r="C42" s="69"/>
      <c r="D42" s="69"/>
      <c r="E42" s="69"/>
      <c r="F42" s="69"/>
      <c r="G42" s="69"/>
    </row>
    <row r="43" spans="1:7" hidden="1" x14ac:dyDescent="0.2">
      <c r="A43" s="70"/>
      <c r="B43" s="70" t="s">
        <v>28</v>
      </c>
      <c r="C43" s="71"/>
      <c r="D43" s="71"/>
      <c r="E43" s="71"/>
      <c r="F43" s="71"/>
      <c r="G43" s="71"/>
    </row>
    <row r="44" spans="1:7" hidden="1" x14ac:dyDescent="0.2">
      <c r="A44" s="72"/>
      <c r="B44" s="72" t="s">
        <v>29</v>
      </c>
      <c r="C44" s="73"/>
      <c r="D44" s="73"/>
      <c r="E44" s="73"/>
      <c r="F44" s="73"/>
      <c r="G44" s="73"/>
    </row>
    <row r="45" spans="1:7" hidden="1" x14ac:dyDescent="0.2">
      <c r="A45" s="68"/>
      <c r="B45" s="68" t="s">
        <v>30</v>
      </c>
      <c r="C45" s="69"/>
      <c r="D45" s="69"/>
      <c r="E45" s="69"/>
      <c r="F45" s="69"/>
      <c r="G45" s="69"/>
    </row>
    <row r="46" spans="1:7" hidden="1" x14ac:dyDescent="0.2">
      <c r="A46" s="70"/>
      <c r="B46" s="70" t="s">
        <v>31</v>
      </c>
      <c r="C46" s="71"/>
      <c r="D46" s="71"/>
      <c r="E46" s="71"/>
      <c r="F46" s="71"/>
      <c r="G46" s="71"/>
    </row>
    <row r="47" spans="1:7" hidden="1" x14ac:dyDescent="0.2">
      <c r="A47" s="72"/>
      <c r="B47" s="72" t="s">
        <v>32</v>
      </c>
      <c r="C47" s="73"/>
      <c r="D47" s="73"/>
      <c r="E47" s="73"/>
      <c r="F47" s="73"/>
      <c r="G47" s="73"/>
    </row>
    <row r="48" spans="1:7" hidden="1" x14ac:dyDescent="0.2">
      <c r="A48" s="68"/>
      <c r="B48" s="68" t="s">
        <v>33</v>
      </c>
      <c r="C48" s="69"/>
      <c r="D48" s="69"/>
      <c r="E48" s="69"/>
      <c r="F48" s="69"/>
      <c r="G48" s="69"/>
    </row>
    <row r="49" spans="1:7" hidden="1" x14ac:dyDescent="0.2">
      <c r="A49" s="70"/>
      <c r="B49" s="70" t="s">
        <v>34</v>
      </c>
      <c r="C49" s="71"/>
      <c r="D49" s="71"/>
      <c r="E49" s="71"/>
      <c r="F49" s="71"/>
      <c r="G49" s="71"/>
    </row>
    <row r="50" spans="1:7" hidden="1" x14ac:dyDescent="0.2">
      <c r="A50" s="72"/>
      <c r="B50" s="72" t="s">
        <v>35</v>
      </c>
      <c r="C50" s="73"/>
      <c r="D50" s="73"/>
      <c r="E50" s="73"/>
      <c r="F50" s="73"/>
      <c r="G50" s="73"/>
    </row>
    <row r="51" spans="1:7" hidden="1" x14ac:dyDescent="0.2">
      <c r="A51" s="68"/>
      <c r="B51" s="68" t="s">
        <v>36</v>
      </c>
      <c r="C51" s="69"/>
      <c r="D51" s="69"/>
      <c r="E51" s="69"/>
      <c r="F51" s="69"/>
      <c r="G51" s="69"/>
    </row>
    <row r="52" spans="1:7" hidden="1" x14ac:dyDescent="0.2">
      <c r="A52" s="70"/>
      <c r="B52" s="70" t="s">
        <v>37</v>
      </c>
      <c r="C52" s="71"/>
      <c r="D52" s="71"/>
      <c r="E52" s="71"/>
      <c r="F52" s="71"/>
      <c r="G52" s="71"/>
    </row>
    <row r="53" spans="1:7" hidden="1" x14ac:dyDescent="0.2">
      <c r="A53" s="72"/>
      <c r="B53" s="72" t="s">
        <v>38</v>
      </c>
      <c r="C53" s="73"/>
      <c r="D53" s="73"/>
      <c r="E53" s="73"/>
      <c r="F53" s="73"/>
      <c r="G53" s="73"/>
    </row>
    <row r="54" spans="1:7" x14ac:dyDescent="0.2">
      <c r="A54" s="68">
        <v>2</v>
      </c>
      <c r="B54" s="68" t="s">
        <v>11</v>
      </c>
      <c r="C54" s="69">
        <v>117</v>
      </c>
      <c r="D54" s="69">
        <v>54</v>
      </c>
      <c r="E54" s="69">
        <v>10</v>
      </c>
      <c r="F54" s="69">
        <v>0</v>
      </c>
      <c r="G54" s="69">
        <v>53</v>
      </c>
    </row>
    <row r="55" spans="1:7" hidden="1" x14ac:dyDescent="0.2">
      <c r="A55" s="70"/>
      <c r="B55" s="70" t="s">
        <v>25</v>
      </c>
      <c r="C55" s="71"/>
      <c r="D55" s="71"/>
      <c r="E55" s="71"/>
      <c r="F55" s="71"/>
      <c r="G55" s="71"/>
    </row>
    <row r="56" spans="1:7" hidden="1" x14ac:dyDescent="0.2">
      <c r="A56" s="72"/>
      <c r="B56" s="72" t="s">
        <v>26</v>
      </c>
      <c r="C56" s="73"/>
      <c r="D56" s="73"/>
      <c r="E56" s="73"/>
      <c r="F56" s="73"/>
      <c r="G56" s="73"/>
    </row>
    <row r="57" spans="1:7" hidden="1" x14ac:dyDescent="0.2">
      <c r="A57" s="68"/>
      <c r="B57" s="68" t="s">
        <v>27</v>
      </c>
      <c r="C57" s="69"/>
      <c r="D57" s="69"/>
      <c r="E57" s="69"/>
      <c r="F57" s="69"/>
      <c r="G57" s="69"/>
    </row>
    <row r="58" spans="1:7" hidden="1" x14ac:dyDescent="0.2">
      <c r="A58" s="70"/>
      <c r="B58" s="70" t="s">
        <v>28</v>
      </c>
      <c r="C58" s="71"/>
      <c r="D58" s="71"/>
      <c r="E58" s="71"/>
      <c r="F58" s="71"/>
      <c r="G58" s="71"/>
    </row>
    <row r="59" spans="1:7" hidden="1" x14ac:dyDescent="0.2">
      <c r="A59" s="72"/>
      <c r="B59" s="72" t="s">
        <v>29</v>
      </c>
      <c r="C59" s="73"/>
      <c r="D59" s="73"/>
      <c r="E59" s="73"/>
      <c r="F59" s="73"/>
      <c r="G59" s="73"/>
    </row>
    <row r="60" spans="1:7" hidden="1" x14ac:dyDescent="0.2">
      <c r="A60" s="68"/>
      <c r="B60" s="68" t="s">
        <v>30</v>
      </c>
      <c r="C60" s="69"/>
      <c r="D60" s="69"/>
      <c r="E60" s="69"/>
      <c r="F60" s="69"/>
      <c r="G60" s="69"/>
    </row>
    <row r="61" spans="1:7" hidden="1" x14ac:dyDescent="0.2">
      <c r="A61" s="70"/>
      <c r="B61" s="70" t="s">
        <v>31</v>
      </c>
      <c r="C61" s="71"/>
      <c r="D61" s="71"/>
      <c r="E61" s="71"/>
      <c r="F61" s="71"/>
      <c r="G61" s="71"/>
    </row>
    <row r="62" spans="1:7" hidden="1" x14ac:dyDescent="0.2">
      <c r="A62" s="72"/>
      <c r="B62" s="72" t="s">
        <v>32</v>
      </c>
      <c r="C62" s="73"/>
      <c r="D62" s="73"/>
      <c r="E62" s="73"/>
      <c r="F62" s="73"/>
      <c r="G62" s="73"/>
    </row>
    <row r="63" spans="1:7" hidden="1" x14ac:dyDescent="0.2">
      <c r="A63" s="68"/>
      <c r="B63" s="68" t="s">
        <v>33</v>
      </c>
      <c r="C63" s="69"/>
      <c r="D63" s="69"/>
      <c r="E63" s="69"/>
      <c r="F63" s="69"/>
      <c r="G63" s="69"/>
    </row>
    <row r="64" spans="1:7" hidden="1" x14ac:dyDescent="0.2">
      <c r="A64" s="70"/>
      <c r="B64" s="70" t="s">
        <v>34</v>
      </c>
      <c r="C64" s="71"/>
      <c r="D64" s="71"/>
      <c r="E64" s="71"/>
      <c r="F64" s="71"/>
      <c r="G64" s="71"/>
    </row>
    <row r="65" spans="1:7" hidden="1" x14ac:dyDescent="0.2">
      <c r="A65" s="72"/>
      <c r="B65" s="72" t="s">
        <v>35</v>
      </c>
      <c r="C65" s="73"/>
      <c r="D65" s="73"/>
      <c r="E65" s="73"/>
      <c r="F65" s="73"/>
      <c r="G65" s="73"/>
    </row>
    <row r="66" spans="1:7" hidden="1" x14ac:dyDescent="0.2">
      <c r="A66" s="68"/>
      <c r="B66" s="68" t="s">
        <v>36</v>
      </c>
      <c r="C66" s="69"/>
      <c r="D66" s="69"/>
      <c r="E66" s="69"/>
      <c r="F66" s="69"/>
      <c r="G66" s="69"/>
    </row>
    <row r="67" spans="1:7" hidden="1" x14ac:dyDescent="0.2">
      <c r="A67" s="70"/>
      <c r="B67" s="70" t="s">
        <v>37</v>
      </c>
      <c r="C67" s="71"/>
      <c r="D67" s="71"/>
      <c r="E67" s="71"/>
      <c r="F67" s="71"/>
      <c r="G67" s="71"/>
    </row>
    <row r="68" spans="1:7" hidden="1" x14ac:dyDescent="0.2">
      <c r="A68" s="72"/>
      <c r="B68" s="72" t="s">
        <v>38</v>
      </c>
      <c r="C68" s="73"/>
      <c r="D68" s="73"/>
      <c r="E68" s="73"/>
      <c r="F68" s="73"/>
      <c r="G68" s="73"/>
    </row>
    <row r="69" spans="1:7" x14ac:dyDescent="0.2">
      <c r="A69" s="78">
        <v>3</v>
      </c>
      <c r="B69" s="78" t="s">
        <v>22</v>
      </c>
      <c r="C69" s="79">
        <v>77</v>
      </c>
      <c r="D69" s="79">
        <v>12</v>
      </c>
      <c r="E69" s="79">
        <v>26</v>
      </c>
      <c r="F69" s="79">
        <v>0</v>
      </c>
      <c r="G69" s="79">
        <v>58</v>
      </c>
    </row>
    <row r="70" spans="1:7" hidden="1" x14ac:dyDescent="0.2">
      <c r="A70" s="75"/>
      <c r="B70" s="75" t="s">
        <v>25</v>
      </c>
      <c r="C70" s="66"/>
      <c r="D70" s="74"/>
      <c r="E70" s="74"/>
      <c r="F70" s="74"/>
      <c r="G70" s="74"/>
    </row>
    <row r="71" spans="1:7" hidden="1" x14ac:dyDescent="0.2">
      <c r="A71" s="75"/>
      <c r="B71" s="75" t="s">
        <v>26</v>
      </c>
      <c r="C71" s="66"/>
      <c r="D71" s="74"/>
      <c r="E71" s="74"/>
      <c r="F71" s="74"/>
      <c r="G71" s="74"/>
    </row>
    <row r="72" spans="1:7" hidden="1" x14ac:dyDescent="0.2">
      <c r="A72" s="75"/>
      <c r="B72" s="75" t="s">
        <v>27</v>
      </c>
      <c r="C72" s="66"/>
      <c r="D72" s="74"/>
      <c r="E72" s="74"/>
      <c r="F72" s="74"/>
      <c r="G72" s="74"/>
    </row>
    <row r="73" spans="1:7" hidden="1" x14ac:dyDescent="0.2">
      <c r="A73" s="75"/>
      <c r="B73" s="75" t="s">
        <v>28</v>
      </c>
      <c r="C73" s="66"/>
      <c r="D73" s="74"/>
      <c r="E73" s="74"/>
      <c r="F73" s="74"/>
      <c r="G73" s="74"/>
    </row>
    <row r="74" spans="1:7" hidden="1" x14ac:dyDescent="0.2">
      <c r="A74" s="75"/>
      <c r="B74" s="75" t="s">
        <v>29</v>
      </c>
      <c r="C74" s="66"/>
      <c r="D74" s="74"/>
      <c r="E74" s="74"/>
      <c r="F74" s="74"/>
      <c r="G74" s="74"/>
    </row>
    <row r="75" spans="1:7" hidden="1" x14ac:dyDescent="0.2">
      <c r="A75" s="75"/>
      <c r="B75" s="75" t="s">
        <v>30</v>
      </c>
      <c r="C75" s="66"/>
      <c r="D75" s="74"/>
      <c r="E75" s="74"/>
      <c r="F75" s="74"/>
      <c r="G75" s="74"/>
    </row>
    <row r="76" spans="1:7" hidden="1" x14ac:dyDescent="0.2">
      <c r="A76" s="75"/>
      <c r="B76" s="75" t="s">
        <v>31</v>
      </c>
      <c r="C76" s="66"/>
      <c r="D76" s="74"/>
      <c r="E76" s="74"/>
      <c r="F76" s="74"/>
      <c r="G76" s="74"/>
    </row>
    <row r="77" spans="1:7" hidden="1" x14ac:dyDescent="0.2">
      <c r="A77" s="75"/>
      <c r="B77" s="75" t="s">
        <v>32</v>
      </c>
      <c r="C77" s="66"/>
      <c r="D77" s="74"/>
      <c r="E77" s="74"/>
      <c r="F77" s="74"/>
      <c r="G77" s="74"/>
    </row>
    <row r="78" spans="1:7" hidden="1" x14ac:dyDescent="0.2">
      <c r="A78" s="75"/>
      <c r="B78" s="75" t="s">
        <v>33</v>
      </c>
      <c r="C78" s="66"/>
      <c r="D78" s="74"/>
      <c r="E78" s="74"/>
      <c r="F78" s="74"/>
      <c r="G78" s="74"/>
    </row>
    <row r="79" spans="1:7" hidden="1" x14ac:dyDescent="0.2">
      <c r="A79" s="75"/>
      <c r="B79" s="75" t="s">
        <v>34</v>
      </c>
      <c r="C79" s="66"/>
      <c r="D79" s="74"/>
      <c r="E79" s="74"/>
      <c r="F79" s="74"/>
      <c r="G79" s="74"/>
    </row>
    <row r="80" spans="1:7" hidden="1" x14ac:dyDescent="0.2">
      <c r="A80" s="75"/>
      <c r="B80" s="75" t="s">
        <v>35</v>
      </c>
      <c r="C80" s="66"/>
      <c r="D80" s="74"/>
      <c r="E80" s="74"/>
      <c r="F80" s="74"/>
      <c r="G80" s="74"/>
    </row>
    <row r="81" spans="1:7" hidden="1" x14ac:dyDescent="0.2">
      <c r="A81" s="75"/>
      <c r="B81" s="75" t="s">
        <v>36</v>
      </c>
      <c r="C81" s="66"/>
      <c r="D81" s="74"/>
      <c r="E81" s="74"/>
      <c r="F81" s="74"/>
      <c r="G81" s="74"/>
    </row>
    <row r="82" spans="1:7" hidden="1" x14ac:dyDescent="0.2">
      <c r="A82" s="75"/>
      <c r="B82" s="75" t="s">
        <v>37</v>
      </c>
      <c r="C82" s="66"/>
      <c r="D82" s="74"/>
      <c r="E82" s="74"/>
      <c r="F82" s="74"/>
      <c r="G82" s="74"/>
    </row>
    <row r="83" spans="1:7" hidden="1" x14ac:dyDescent="0.2">
      <c r="A83" s="75"/>
      <c r="B83" s="75" t="s">
        <v>38</v>
      </c>
      <c r="C83" s="66"/>
      <c r="D83" s="74"/>
      <c r="E83" s="74"/>
      <c r="F83" s="74"/>
      <c r="G83" s="74"/>
    </row>
    <row r="85" spans="1:7" x14ac:dyDescent="0.2">
      <c r="E85" s="80"/>
    </row>
    <row r="86" spans="1:7" x14ac:dyDescent="0.2">
      <c r="D86" s="81"/>
    </row>
    <row r="87" spans="1:7" x14ac:dyDescent="0.2">
      <c r="C87" s="80"/>
      <c r="D87" s="81"/>
    </row>
    <row r="88" spans="1:7" x14ac:dyDescent="0.2">
      <c r="D88" s="81"/>
    </row>
    <row r="89" spans="1:7" x14ac:dyDescent="0.2">
      <c r="D89" s="81"/>
    </row>
    <row r="90" spans="1:7" x14ac:dyDescent="0.2">
      <c r="D90" s="81"/>
    </row>
    <row r="91" spans="1:7" x14ac:dyDescent="0.2">
      <c r="D91" s="81"/>
    </row>
    <row r="92" spans="1:7" x14ac:dyDescent="0.2">
      <c r="D92" s="81"/>
    </row>
    <row r="93" spans="1:7" x14ac:dyDescent="0.2">
      <c r="D93" s="81"/>
    </row>
    <row r="94" spans="1:7" x14ac:dyDescent="0.2">
      <c r="D94" s="81"/>
    </row>
    <row r="95" spans="1:7" x14ac:dyDescent="0.2">
      <c r="D95" s="81"/>
    </row>
  </sheetData>
  <mergeCells count="5">
    <mergeCell ref="C4:C5"/>
    <mergeCell ref="D4:G4"/>
    <mergeCell ref="A2:G2"/>
    <mergeCell ref="A4:A5"/>
    <mergeCell ref="B4:B5"/>
  </mergeCells>
  <pageMargins left="1.28" right="0.26" top="0.42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2C0C-5889-499A-8F59-F360670DF9D5}">
  <dimension ref="A1:I27"/>
  <sheetViews>
    <sheetView workbookViewId="0">
      <selection activeCell="C30" sqref="C30"/>
    </sheetView>
  </sheetViews>
  <sheetFormatPr defaultRowHeight="12.75" x14ac:dyDescent="0.2"/>
  <cols>
    <col min="1" max="1" width="5.5703125" style="1" customWidth="1"/>
    <col min="2" max="2" width="54.42578125" style="1" customWidth="1"/>
    <col min="3" max="3" width="9.42578125" style="1" customWidth="1"/>
    <col min="4" max="4" width="12.5703125" style="1" customWidth="1"/>
    <col min="5" max="5" width="11.140625" style="1" bestFit="1" customWidth="1"/>
    <col min="6" max="6" width="13.85546875" style="1" bestFit="1" customWidth="1"/>
    <col min="7" max="7" width="12.7109375" style="1" customWidth="1"/>
    <col min="8" max="8" width="16.85546875" style="1" customWidth="1"/>
    <col min="9" max="9" width="16.140625" style="1" customWidth="1"/>
    <col min="10" max="10" width="14.85546875" style="1" bestFit="1" customWidth="1"/>
    <col min="11" max="16384" width="9.140625" style="1"/>
  </cols>
  <sheetData>
    <row r="1" spans="1:8" x14ac:dyDescent="0.2">
      <c r="H1" s="21" t="s">
        <v>89</v>
      </c>
    </row>
    <row r="2" spans="1:8" x14ac:dyDescent="0.2">
      <c r="A2" s="58" t="s">
        <v>127</v>
      </c>
      <c r="B2" s="58"/>
      <c r="C2" s="58"/>
      <c r="D2" s="58"/>
      <c r="E2" s="58"/>
      <c r="F2" s="58"/>
      <c r="G2" s="58"/>
      <c r="H2" s="58"/>
    </row>
    <row r="3" spans="1:8" x14ac:dyDescent="0.2">
      <c r="A3" s="58" t="s">
        <v>87</v>
      </c>
      <c r="B3" s="58"/>
      <c r="C3" s="58"/>
      <c r="D3" s="58"/>
      <c r="E3" s="58"/>
      <c r="F3" s="58"/>
      <c r="G3" s="58"/>
      <c r="H3" s="58"/>
    </row>
    <row r="5" spans="1:8" s="18" customFormat="1" ht="38.25" x14ac:dyDescent="0.25">
      <c r="A5" s="17" t="s">
        <v>0</v>
      </c>
      <c r="B5" s="17" t="s">
        <v>75</v>
      </c>
      <c r="C5" s="19" t="s">
        <v>62</v>
      </c>
      <c r="D5" s="82" t="s">
        <v>77</v>
      </c>
      <c r="E5" s="19" t="s">
        <v>63</v>
      </c>
      <c r="F5" s="19" t="s">
        <v>74</v>
      </c>
      <c r="G5" s="82" t="s">
        <v>66</v>
      </c>
      <c r="H5" s="17" t="s">
        <v>40</v>
      </c>
    </row>
    <row r="6" spans="1:8" s="18" customFormat="1" x14ac:dyDescent="0.25">
      <c r="A6" s="60"/>
      <c r="B6" s="60"/>
      <c r="C6" s="61"/>
      <c r="D6" s="61"/>
      <c r="E6" s="61"/>
      <c r="F6" s="61"/>
      <c r="G6" s="61"/>
      <c r="H6" s="60"/>
    </row>
    <row r="7" spans="1:8" ht="25.5" x14ac:dyDescent="0.2">
      <c r="A7" s="12">
        <v>1</v>
      </c>
      <c r="B7" s="13" t="s">
        <v>80</v>
      </c>
      <c r="C7" s="12" t="s">
        <v>41</v>
      </c>
      <c r="D7" s="12">
        <f>[2]GiaoVien!$D$5+[2]GiaoVien!$G$5-D14+28</f>
        <v>4091</v>
      </c>
      <c r="E7" s="12">
        <v>2000000</v>
      </c>
      <c r="F7" s="12">
        <v>9</v>
      </c>
      <c r="G7" s="12">
        <v>2</v>
      </c>
      <c r="H7" s="12">
        <f>IF(AND(F7&gt;1,G7&gt;1),E7*F7*D7*G7,E7*D7)</f>
        <v>147276000000</v>
      </c>
    </row>
    <row r="8" spans="1:8" ht="25.5" x14ac:dyDescent="0.2">
      <c r="A8" s="12">
        <v>2</v>
      </c>
      <c r="B8" s="13" t="s">
        <v>81</v>
      </c>
      <c r="D8" s="12"/>
      <c r="F8" s="12"/>
      <c r="G8" s="12"/>
      <c r="H8" s="12">
        <f>H9+H13</f>
        <v>98118000000</v>
      </c>
    </row>
    <row r="9" spans="1:8" s="26" customFormat="1" x14ac:dyDescent="0.2">
      <c r="A9" s="27" t="s">
        <v>82</v>
      </c>
      <c r="B9" s="28" t="s">
        <v>76</v>
      </c>
      <c r="D9" s="25"/>
      <c r="F9" s="25"/>
      <c r="G9" s="25"/>
      <c r="H9" s="25">
        <f>SUM(H10:H12)</f>
        <v>39636000000</v>
      </c>
    </row>
    <row r="10" spans="1:8" s="26" customFormat="1" x14ac:dyDescent="0.2">
      <c r="A10" s="27"/>
      <c r="B10" s="29" t="s">
        <v>69</v>
      </c>
      <c r="C10" s="25" t="s">
        <v>41</v>
      </c>
      <c r="D10" s="25">
        <f>345+SUM('[3]tieu hoc'!$H$29:$H$31)</f>
        <v>393</v>
      </c>
      <c r="E10" s="25">
        <v>1500000</v>
      </c>
      <c r="F10" s="25">
        <v>9</v>
      </c>
      <c r="G10" s="25">
        <v>2</v>
      </c>
      <c r="H10" s="25">
        <f>IF(AND(F10&gt;1,G10&gt;1),E10*F10*D10*G10,E10*D10)</f>
        <v>10611000000</v>
      </c>
    </row>
    <row r="11" spans="1:8" s="26" customFormat="1" x14ac:dyDescent="0.2">
      <c r="A11" s="27"/>
      <c r="B11" s="29" t="s">
        <v>73</v>
      </c>
      <c r="C11" s="25" t="s">
        <v>41</v>
      </c>
      <c r="D11" s="25">
        <f>645+[3]THCS!$H$55+[3]THCS!$H$54+[3]THCS!$H$52</f>
        <v>711</v>
      </c>
      <c r="E11" s="25">
        <v>1500000</v>
      </c>
      <c r="F11" s="25">
        <v>9</v>
      </c>
      <c r="G11" s="25">
        <v>2</v>
      </c>
      <c r="H11" s="25">
        <f>IF(AND(F11&gt;1,G11&gt;1),E11*F11*D11*G11,E11*D11)</f>
        <v>19197000000</v>
      </c>
    </row>
    <row r="12" spans="1:8" s="26" customFormat="1" x14ac:dyDescent="0.2">
      <c r="A12" s="27"/>
      <c r="B12" s="29" t="s">
        <v>79</v>
      </c>
      <c r="C12" s="25" t="s">
        <v>41</v>
      </c>
      <c r="D12" s="25">
        <f>[4]Sheet1!$I$4+[4]Sheet1!$O$4+[4]Sheet1!$P$4</f>
        <v>364</v>
      </c>
      <c r="E12" s="25">
        <v>1500000</v>
      </c>
      <c r="F12" s="25">
        <v>9</v>
      </c>
      <c r="G12" s="25">
        <v>2</v>
      </c>
      <c r="H12" s="25">
        <f>IF(AND(F12&gt;1,G12&gt;1),E12*F12*D12*G12,E12*D12)</f>
        <v>9828000000</v>
      </c>
    </row>
    <row r="13" spans="1:8" s="26" customFormat="1" x14ac:dyDescent="0.2">
      <c r="A13" s="27" t="s">
        <v>83</v>
      </c>
      <c r="B13" s="30" t="s">
        <v>70</v>
      </c>
      <c r="C13" s="25"/>
      <c r="D13" s="25"/>
      <c r="E13" s="25"/>
      <c r="F13" s="25"/>
      <c r="G13" s="25"/>
      <c r="H13" s="25">
        <f>SUM(H14:H17)</f>
        <v>58482000000</v>
      </c>
    </row>
    <row r="14" spans="1:8" s="26" customFormat="1" x14ac:dyDescent="0.2">
      <c r="A14" s="25"/>
      <c r="B14" s="29" t="s">
        <v>47</v>
      </c>
      <c r="C14" s="25" t="s">
        <v>41</v>
      </c>
      <c r="D14" s="25">
        <f>'Gieo vien dia ban kho tuyen'!C48</f>
        <v>629</v>
      </c>
      <c r="E14" s="25">
        <v>1500000</v>
      </c>
      <c r="F14" s="25">
        <v>9</v>
      </c>
      <c r="G14" s="25">
        <v>2</v>
      </c>
      <c r="H14" s="25">
        <f>IF(AND(F14&gt;1,G14&gt;1),E14*F14*D14*G14,E14*D14)</f>
        <v>16983000000</v>
      </c>
    </row>
    <row r="15" spans="1:8" s="26" customFormat="1" x14ac:dyDescent="0.2">
      <c r="A15" s="25"/>
      <c r="B15" s="29" t="s">
        <v>71</v>
      </c>
      <c r="C15" s="25" t="s">
        <v>41</v>
      </c>
      <c r="D15" s="25">
        <f>'Gieo vien dia ban kho tuyen'!C49</f>
        <v>793</v>
      </c>
      <c r="E15" s="25">
        <v>1500000</v>
      </c>
      <c r="F15" s="25">
        <v>9</v>
      </c>
      <c r="G15" s="25">
        <v>2</v>
      </c>
      <c r="H15" s="25">
        <f>IF(AND(F15&gt;1,G15&gt;1),E15*F15*D15*G15,E15*D15)</f>
        <v>21411000000</v>
      </c>
    </row>
    <row r="16" spans="1:8" s="26" customFormat="1" x14ac:dyDescent="0.2">
      <c r="A16" s="25"/>
      <c r="B16" s="29" t="s">
        <v>72</v>
      </c>
      <c r="C16" s="25" t="s">
        <v>41</v>
      </c>
      <c r="D16" s="25">
        <f>'Gieo vien dia ban kho tuyen'!C50</f>
        <v>506</v>
      </c>
      <c r="E16" s="25">
        <v>1500000</v>
      </c>
      <c r="F16" s="25">
        <v>9</v>
      </c>
      <c r="G16" s="25">
        <v>2</v>
      </c>
      <c r="H16" s="25">
        <f>IF(AND(F16&gt;1,G16&gt;1),E16*F16*D16*G16,E16*D16)</f>
        <v>13662000000</v>
      </c>
    </row>
    <row r="17" spans="1:9" s="26" customFormat="1" x14ac:dyDescent="0.2">
      <c r="A17" s="25"/>
      <c r="B17" s="29" t="s">
        <v>68</v>
      </c>
      <c r="C17" s="25" t="s">
        <v>41</v>
      </c>
      <c r="D17" s="25">
        <f>[5]THPT!$H$42+'[6]KHPT 2023-2024'!$Z$41+'[6]KHPT 2023-2024'!$Z$75+'[6]KHPT 2023-2024'!$Z$88+'[6]KHPT 2023-2024'!$Z$90+'[6]KHPT 2023-2024'!$Z$96</f>
        <v>238</v>
      </c>
      <c r="E17" s="25">
        <v>1500000</v>
      </c>
      <c r="F17" s="25">
        <v>9</v>
      </c>
      <c r="G17" s="25">
        <v>2</v>
      </c>
      <c r="H17" s="25">
        <f>IF(AND(F17&gt;1,G17&gt;1),E17*F17*D17*G17,E17*D17)</f>
        <v>6426000000</v>
      </c>
    </row>
    <row r="18" spans="1:9" ht="25.5" x14ac:dyDescent="0.2">
      <c r="A18" s="14">
        <v>3</v>
      </c>
      <c r="B18" s="15" t="s">
        <v>78</v>
      </c>
      <c r="C18" s="14" t="s">
        <v>41</v>
      </c>
      <c r="D18" s="14">
        <v>46</v>
      </c>
      <c r="E18" s="14">
        <v>1000000</v>
      </c>
      <c r="F18" s="14">
        <v>9</v>
      </c>
      <c r="G18" s="14">
        <v>2</v>
      </c>
      <c r="H18" s="14">
        <f>IF(AND(F18&gt;1,G18&gt;1),E18*F18*D18*G18,E18*D18)</f>
        <v>828000000</v>
      </c>
    </row>
    <row r="19" spans="1:9" x14ac:dyDescent="0.2">
      <c r="A19" s="16"/>
      <c r="B19" s="20" t="s">
        <v>46</v>
      </c>
      <c r="C19" s="20"/>
      <c r="D19" s="20"/>
      <c r="E19" s="20"/>
      <c r="F19" s="20"/>
      <c r="G19" s="20"/>
      <c r="H19" s="20">
        <f>H7+H8+H18</f>
        <v>246222000000</v>
      </c>
    </row>
    <row r="24" spans="1:9" x14ac:dyDescent="0.2">
      <c r="I24" s="23"/>
    </row>
    <row r="25" spans="1:9" x14ac:dyDescent="0.2">
      <c r="I25" s="23"/>
    </row>
    <row r="26" spans="1:9" x14ac:dyDescent="0.2">
      <c r="I26" s="23"/>
    </row>
    <row r="27" spans="1:9" x14ac:dyDescent="0.2">
      <c r="I27" s="23"/>
    </row>
  </sheetData>
  <mergeCells count="2">
    <mergeCell ref="A2:H2"/>
    <mergeCell ref="A3:H3"/>
  </mergeCells>
  <pageMargins left="0.48" right="0.27" top="0.5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A77B-3A9D-4336-B16F-0A7CB6BC91F4}">
  <dimension ref="A1:I51"/>
  <sheetViews>
    <sheetView tabSelected="1" topLeftCell="A22" workbookViewId="0">
      <selection activeCell="A2" sqref="A2:C2"/>
    </sheetView>
  </sheetViews>
  <sheetFormatPr defaultRowHeight="15" x14ac:dyDescent="0.25"/>
  <cols>
    <col min="1" max="1" width="5" style="2" customWidth="1"/>
    <col min="2" max="2" width="66.42578125" style="2" customWidth="1"/>
    <col min="3" max="3" width="15.85546875" style="2" customWidth="1"/>
    <col min="4" max="4" width="10.7109375" style="2" hidden="1" customWidth="1"/>
    <col min="5" max="5" width="15.5703125" style="2" hidden="1" customWidth="1"/>
    <col min="6" max="6" width="18.28515625" style="2" hidden="1" customWidth="1"/>
    <col min="7" max="8" width="9.140625" style="2" hidden="1" customWidth="1"/>
    <col min="9" max="9" width="10.42578125" style="2" hidden="1" customWidth="1"/>
    <col min="10" max="10" width="0" style="2" hidden="1" customWidth="1"/>
    <col min="11" max="16384" width="9.140625" style="2"/>
  </cols>
  <sheetData>
    <row r="1" spans="1:8" x14ac:dyDescent="0.25">
      <c r="C1" s="24" t="s">
        <v>88</v>
      </c>
    </row>
    <row r="2" spans="1:8" x14ac:dyDescent="0.25">
      <c r="A2" s="59" t="s">
        <v>125</v>
      </c>
      <c r="B2" s="59"/>
      <c r="C2" s="59"/>
    </row>
    <row r="4" spans="1:8" s="6" customFormat="1" ht="30" customHeight="1" x14ac:dyDescent="0.25">
      <c r="A4" s="7" t="s">
        <v>0</v>
      </c>
      <c r="B4" s="7" t="s">
        <v>44</v>
      </c>
      <c r="C4" s="8" t="s">
        <v>56</v>
      </c>
      <c r="D4" s="5" t="s">
        <v>39</v>
      </c>
      <c r="E4" s="5" t="s">
        <v>42</v>
      </c>
      <c r="F4" s="5" t="s">
        <v>43</v>
      </c>
      <c r="G4" s="5" t="s">
        <v>40</v>
      </c>
    </row>
    <row r="5" spans="1:8" x14ac:dyDescent="0.25">
      <c r="A5" s="32">
        <v>1</v>
      </c>
      <c r="B5" s="32" t="s">
        <v>53</v>
      </c>
      <c r="C5" s="32"/>
    </row>
    <row r="6" spans="1:8" s="11" customFormat="1" ht="15.75" x14ac:dyDescent="0.25">
      <c r="A6" s="9"/>
      <c r="B6" s="10" t="s">
        <v>57</v>
      </c>
      <c r="C6" s="9"/>
      <c r="D6" s="11" t="str">
        <f>B5&amp;" - "&amp;B6</f>
        <v>huyện Cẩm Mỹ - gồm các xã: Sông Nhạn, Thừa Đức, Xuân Quế</v>
      </c>
      <c r="H6" s="11" t="str">
        <f>D6&amp;"; "&amp;D12&amp;"; "&amp;D18&amp;"; "&amp;D24&amp;"; "&amp;D30&amp;"; "&amp;D36&amp;"; "&amp;D42</f>
        <v>huyện Cẩm Mỹ - gồm các xã: Sông Nhạn, Thừa Đức, Xuân Quế; huyện Trảng Bom - gồm các xã: Cây Gáo, Thanh Bình, Sông Thao, Bàu Hàm ; huyện Vĩnh Cửu - gồm các xã: Mâ Đà, Phú Lý, Hiếu Liêm; huyện Xuân Lộc - gồm các xã: Xuân Phú, Lang Minh; huyện Tân Phú - gồm các xã: Đắc Lua, Tà Lài, Phú Bình; các xã: gồm các xã: Lộ 25, Xuân Thiện - huyện Thống Nhất; các xã: gồm các xã: Phú Túc, Túc Trưng, Phú Vinh, Phú Tân, Thanh Sơn, Phú Lợi, Suối Nho, Phú Cường - huyện Định Quán</v>
      </c>
    </row>
    <row r="7" spans="1:8" x14ac:dyDescent="0.25">
      <c r="A7" s="3"/>
      <c r="B7" s="31" t="s">
        <v>8</v>
      </c>
      <c r="C7" s="3">
        <f>'[7]Mam non '!$H$45+'[7]Mam non '!$H$53+'[7]Mam non '!$H$69+'[7]Mam non '!$H$77</f>
        <v>63</v>
      </c>
    </row>
    <row r="8" spans="1:8" x14ac:dyDescent="0.25">
      <c r="A8" s="3"/>
      <c r="B8" s="31" t="s">
        <v>13</v>
      </c>
      <c r="C8" s="3">
        <f>'[7]tieu hoc'!$H$98+'[7]tieu hoc'!$H$123+'[7]tieu hoc'!$H$148+'[7]tieu hoc'!$H$173</f>
        <v>63</v>
      </c>
      <c r="H8" s="2" t="s">
        <v>55</v>
      </c>
    </row>
    <row r="9" spans="1:8" x14ac:dyDescent="0.25">
      <c r="A9" s="3"/>
      <c r="B9" s="31" t="s">
        <v>24</v>
      </c>
      <c r="C9" s="3">
        <f>[7]THCS!$H$129+[7]THCS!$H$559</f>
        <v>47</v>
      </c>
    </row>
    <row r="10" spans="1:8" x14ac:dyDescent="0.25">
      <c r="A10" s="3"/>
      <c r="B10" s="31" t="s">
        <v>86</v>
      </c>
      <c r="C10" s="3">
        <v>0</v>
      </c>
    </row>
    <row r="11" spans="1:8" x14ac:dyDescent="0.25">
      <c r="A11" s="3">
        <v>2</v>
      </c>
      <c r="B11" s="3" t="s">
        <v>48</v>
      </c>
      <c r="C11" s="3"/>
    </row>
    <row r="12" spans="1:8" s="11" customFormat="1" ht="15.75" x14ac:dyDescent="0.25">
      <c r="A12" s="9"/>
      <c r="B12" s="10" t="s">
        <v>84</v>
      </c>
      <c r="C12" s="9"/>
      <c r="D12" s="11" t="str">
        <f>B11&amp;" - "&amp;B12</f>
        <v xml:space="preserve">huyện Trảng Bom - gồm các xã: Cây Gáo, Thanh Bình, Sông Thao, Bàu Hàm </v>
      </c>
    </row>
    <row r="13" spans="1:8" x14ac:dyDescent="0.25">
      <c r="A13" s="3"/>
      <c r="B13" s="31" t="s">
        <v>8</v>
      </c>
      <c r="C13" s="3">
        <f>'[8]Mam non '!$H$35+'[8]Mam non '!$G$39+'[8]Mam non '!$G$43+'[8]Mam non '!$G$55+'[8]Mam non '!$G$63+'[8]Mam non '!$G$95</f>
        <v>105</v>
      </c>
    </row>
    <row r="14" spans="1:8" x14ac:dyDescent="0.25">
      <c r="A14" s="3"/>
      <c r="B14" s="31" t="s">
        <v>13</v>
      </c>
      <c r="C14" s="4">
        <f>'[8]tieu hoc'!$H$102+'[8]tieu hoc'!$H$205+'[8]tieu hoc'!$H$305+'[8]tieu hoc'!$H$430+'[8]tieu hoc'!$H$455</f>
        <v>127</v>
      </c>
    </row>
    <row r="15" spans="1:8" x14ac:dyDescent="0.25">
      <c r="A15" s="3"/>
      <c r="B15" s="31" t="s">
        <v>24</v>
      </c>
      <c r="C15" s="4">
        <f>[8]THCS!$H$87+[8]THCS!$H$133+[8]THCS!$H$363</f>
        <v>83</v>
      </c>
    </row>
    <row r="16" spans="1:8" x14ac:dyDescent="0.25">
      <c r="A16" s="3"/>
      <c r="B16" s="31" t="s">
        <v>86</v>
      </c>
      <c r="C16" s="4">
        <f>'[6]KHPT 2023-2024'!$Z$75</f>
        <v>32</v>
      </c>
    </row>
    <row r="17" spans="1:4" x14ac:dyDescent="0.25">
      <c r="A17" s="3">
        <v>3</v>
      </c>
      <c r="B17" s="3" t="s">
        <v>49</v>
      </c>
      <c r="C17" s="3"/>
    </row>
    <row r="18" spans="1:4" s="11" customFormat="1" ht="15.75" x14ac:dyDescent="0.25">
      <c r="A18" s="9"/>
      <c r="B18" s="10" t="s">
        <v>58</v>
      </c>
      <c r="C18" s="9"/>
      <c r="D18" s="11" t="str">
        <f>B17&amp;" - "&amp;B18</f>
        <v>huyện Vĩnh Cửu - gồm các xã: Mâ Đà, Phú Lý, Hiếu Liêm</v>
      </c>
    </row>
    <row r="19" spans="1:4" x14ac:dyDescent="0.25">
      <c r="A19" s="3"/>
      <c r="B19" s="31" t="s">
        <v>8</v>
      </c>
      <c r="C19" s="3">
        <f>'[9]Mam non '!$H$55+'[9]Mam non '!$H$59+'[9]Mam non '!$H$63</f>
        <v>87</v>
      </c>
    </row>
    <row r="20" spans="1:4" x14ac:dyDescent="0.25">
      <c r="A20" s="3"/>
      <c r="B20" s="31" t="s">
        <v>13</v>
      </c>
      <c r="C20" s="3">
        <f>'[9]tieu hoc'!$H$250+'[9]tieu hoc'!$H$400+'[9]tieu hoc'!$H$417+'[9]tieu hoc'!$H$451</f>
        <v>83</v>
      </c>
    </row>
    <row r="21" spans="1:4" x14ac:dyDescent="0.25">
      <c r="A21" s="3"/>
      <c r="B21" s="31" t="s">
        <v>24</v>
      </c>
      <c r="C21" s="4">
        <f>[9]thcs!$H$314+[9]thcs!$H$498</f>
        <v>32</v>
      </c>
    </row>
    <row r="22" spans="1:4" x14ac:dyDescent="0.25">
      <c r="A22" s="3"/>
      <c r="B22" s="31" t="s">
        <v>86</v>
      </c>
      <c r="C22" s="4">
        <f>'[6]KHPT 2023-2024'!$Z$96</f>
        <v>22</v>
      </c>
    </row>
    <row r="23" spans="1:4" x14ac:dyDescent="0.25">
      <c r="A23" s="3">
        <v>4</v>
      </c>
      <c r="B23" s="3" t="s">
        <v>50</v>
      </c>
      <c r="C23" s="3"/>
    </row>
    <row r="24" spans="1:4" s="11" customFormat="1" ht="15.75" x14ac:dyDescent="0.25">
      <c r="A24" s="9"/>
      <c r="B24" s="10" t="s">
        <v>59</v>
      </c>
      <c r="C24" s="9"/>
      <c r="D24" s="11" t="str">
        <f>B23&amp;" - "&amp;B24</f>
        <v>huyện Xuân Lộc - gồm các xã: Xuân Phú, Lang Minh</v>
      </c>
    </row>
    <row r="25" spans="1:4" x14ac:dyDescent="0.25">
      <c r="A25" s="3"/>
      <c r="B25" s="31" t="s">
        <v>8</v>
      </c>
      <c r="C25" s="3">
        <f>'[10]MN-PL1'!$H$50+'[10]MN-PL1'!$H$54+'[10]MN-PL1'!$H$66</f>
        <v>49</v>
      </c>
    </row>
    <row r="26" spans="1:4" x14ac:dyDescent="0.25">
      <c r="A26" s="3"/>
      <c r="B26" s="31" t="s">
        <v>13</v>
      </c>
      <c r="C26" s="3">
        <f>'[10]tieu hoc-PL1'!$H$529+'[10]tieu hoc-PL1'!$H$557+'[10]tieu hoc-PL1'!$H$585+'[10]tieu hoc-PL1'!$H$697</f>
        <v>101</v>
      </c>
    </row>
    <row r="27" spans="1:4" x14ac:dyDescent="0.25">
      <c r="A27" s="3"/>
      <c r="B27" s="31" t="s">
        <v>24</v>
      </c>
      <c r="C27" s="3">
        <f>0</f>
        <v>0</v>
      </c>
    </row>
    <row r="28" spans="1:4" x14ac:dyDescent="0.25">
      <c r="A28" s="3"/>
      <c r="B28" s="31" t="s">
        <v>86</v>
      </c>
      <c r="C28" s="3">
        <v>0</v>
      </c>
    </row>
    <row r="29" spans="1:4" x14ac:dyDescent="0.25">
      <c r="A29" s="3">
        <v>5</v>
      </c>
      <c r="B29" s="3" t="s">
        <v>51</v>
      </c>
      <c r="C29" s="3"/>
    </row>
    <row r="30" spans="1:4" s="11" customFormat="1" ht="15.75" x14ac:dyDescent="0.25">
      <c r="A30" s="9"/>
      <c r="B30" s="10" t="s">
        <v>60</v>
      </c>
      <c r="C30" s="9"/>
      <c r="D30" s="11" t="str">
        <f>B29&amp;" - "&amp;B30</f>
        <v>huyện Tân Phú - gồm các xã: Đắc Lua, Tà Lài, Phú Bình</v>
      </c>
    </row>
    <row r="31" spans="1:4" x14ac:dyDescent="0.25">
      <c r="A31" s="3"/>
      <c r="B31" s="31" t="s">
        <v>8</v>
      </c>
      <c r="C31" s="3">
        <v>94</v>
      </c>
    </row>
    <row r="32" spans="1:4" x14ac:dyDescent="0.25">
      <c r="A32" s="3"/>
      <c r="B32" s="31" t="s">
        <v>13</v>
      </c>
      <c r="C32" s="3">
        <v>135</v>
      </c>
    </row>
    <row r="33" spans="1:4" x14ac:dyDescent="0.25">
      <c r="A33" s="3"/>
      <c r="B33" s="31" t="s">
        <v>24</v>
      </c>
      <c r="C33" s="3">
        <v>90</v>
      </c>
    </row>
    <row r="34" spans="1:4" x14ac:dyDescent="0.25">
      <c r="A34" s="3"/>
      <c r="B34" s="31" t="s">
        <v>86</v>
      </c>
      <c r="C34" s="4">
        <f>'[6]KHPT 2023-2024'!$Z$90+'[6]KHPT 2023-2024'!$Z$88</f>
        <v>97</v>
      </c>
    </row>
    <row r="35" spans="1:4" x14ac:dyDescent="0.25">
      <c r="A35" s="3">
        <v>6</v>
      </c>
      <c r="B35" s="3" t="s">
        <v>54</v>
      </c>
      <c r="C35" s="3"/>
    </row>
    <row r="36" spans="1:4" s="11" customFormat="1" ht="15.75" x14ac:dyDescent="0.25">
      <c r="A36" s="9"/>
      <c r="B36" s="10" t="s">
        <v>61</v>
      </c>
      <c r="C36" s="9"/>
      <c r="D36" s="11" t="str">
        <f>"các xã: "&amp;B36&amp;" - "&amp;B35</f>
        <v>các xã: gồm các xã: Lộ 25, Xuân Thiện - huyện Thống Nhất</v>
      </c>
    </row>
    <row r="37" spans="1:4" x14ac:dyDescent="0.25">
      <c r="A37" s="3"/>
      <c r="B37" s="31" t="s">
        <v>8</v>
      </c>
      <c r="C37" s="3">
        <f>'[11]Mam non '!$H$13+'[11]Mam non '!$H$49+'[11]Mam non '!$H$85+'[11]Mam non '!$H$89</f>
        <v>66</v>
      </c>
    </row>
    <row r="38" spans="1:4" x14ac:dyDescent="0.25">
      <c r="A38" s="3"/>
      <c r="B38" s="31" t="s">
        <v>13</v>
      </c>
      <c r="C38" s="3">
        <f>'[11]tieu hoc'!$H$103+'[11]tieu hoc'!$H$278+'[11]tieu hoc'!$H$377+'[11]tieu hoc'!$H$553</f>
        <v>88</v>
      </c>
    </row>
    <row r="39" spans="1:4" x14ac:dyDescent="0.25">
      <c r="A39" s="3"/>
      <c r="B39" s="31" t="s">
        <v>24</v>
      </c>
      <c r="C39" s="3">
        <f>[11]THCS!$H$134+[11]THCS!$H$364+[11]THCS!$H$594</f>
        <v>63</v>
      </c>
    </row>
    <row r="40" spans="1:4" x14ac:dyDescent="0.25">
      <c r="A40" s="3"/>
      <c r="B40" s="31" t="s">
        <v>86</v>
      </c>
      <c r="C40" s="3">
        <v>0</v>
      </c>
    </row>
    <row r="41" spans="1:4" x14ac:dyDescent="0.25">
      <c r="A41" s="3">
        <v>7</v>
      </c>
      <c r="B41" s="3" t="s">
        <v>52</v>
      </c>
      <c r="C41" s="3"/>
    </row>
    <row r="42" spans="1:4" s="11" customFormat="1" ht="31.5" x14ac:dyDescent="0.25">
      <c r="A42" s="9"/>
      <c r="B42" s="10" t="s">
        <v>85</v>
      </c>
      <c r="C42" s="9"/>
      <c r="D42" s="11" t="str">
        <f>"các xã: "&amp;B42&amp;" - "&amp;B41</f>
        <v>các xã: gồm các xã: Phú Túc, Túc Trưng, Phú Vinh, Phú Tân, Thanh Sơn, Phú Lợi, Suối Nho, Phú Cường - huyện Định Quán</v>
      </c>
    </row>
    <row r="43" spans="1:4" x14ac:dyDescent="0.25">
      <c r="A43" s="3"/>
      <c r="B43" s="31" t="s">
        <v>8</v>
      </c>
      <c r="C43" s="3">
        <f>'[3]Mam non '!$H$15+'[3]Mam non '!$H$19+'[3]Mam non '!$H$23+'[3]Mam non '!$H$51+'[3]Mam non '!$H$55+'[3]Mam non '!$H$59+'[3]Mam non '!$H$87+'[3]Mam non '!$H$95</f>
        <v>228</v>
      </c>
    </row>
    <row r="44" spans="1:4" x14ac:dyDescent="0.25">
      <c r="A44" s="3"/>
      <c r="B44" s="31" t="s">
        <v>13</v>
      </c>
      <c r="C44" s="3">
        <f>'[3]tieu hoc'!$H$50+'[3]tieu hoc'!$H$75+'[3]tieu hoc'!$H$100+'[3]tieu hoc'!$H$125+'[3]tieu hoc'!$H$376+'[3]tieu hoc'!$H$401+'[3]tieu hoc'!$H$426+'[3]tieu hoc'!$H$451+'[3]tieu hoc'!$H$576+'[3]tieu hoc'!$H$601+'[3]tieu hoc'!$H$626</f>
        <v>259</v>
      </c>
    </row>
    <row r="45" spans="1:4" x14ac:dyDescent="0.25">
      <c r="A45" s="3"/>
      <c r="B45" s="31" t="s">
        <v>24</v>
      </c>
      <c r="C45" s="3">
        <f>[3]THCS!$H$90+[3]THCS!$H$139+[3]THCS!$H$188+[3]THCS!$H$433+[3]THCS!$H$629+[3]THCS!$H$678+37</f>
        <v>238</v>
      </c>
    </row>
    <row r="46" spans="1:4" x14ac:dyDescent="0.25">
      <c r="A46" s="3"/>
      <c r="B46" s="31" t="s">
        <v>86</v>
      </c>
      <c r="C46" s="4">
        <f>[5]THPT!$H$42+'[6]KHPT 2023-2024'!$Z$42+'[6]KHPT 2023-2024'!$Z$41+3</f>
        <v>109</v>
      </c>
    </row>
    <row r="47" spans="1:4" x14ac:dyDescent="0.25">
      <c r="A47" s="33"/>
      <c r="B47" s="33" t="s">
        <v>45</v>
      </c>
      <c r="C47" s="33">
        <f>SUM(C48:C51)</f>
        <v>2166</v>
      </c>
    </row>
    <row r="48" spans="1:4" x14ac:dyDescent="0.25">
      <c r="A48" s="33"/>
      <c r="B48" s="34" t="s">
        <v>8</v>
      </c>
      <c r="C48" s="33">
        <f>C13+C19+C25+C31+C37+C43</f>
        <v>629</v>
      </c>
    </row>
    <row r="49" spans="1:3" x14ac:dyDescent="0.25">
      <c r="A49" s="33"/>
      <c r="B49" s="34" t="s">
        <v>13</v>
      </c>
      <c r="C49" s="33">
        <f>C14+C20+C26+C32+C38+C44</f>
        <v>793</v>
      </c>
    </row>
    <row r="50" spans="1:3" x14ac:dyDescent="0.25">
      <c r="A50" s="33"/>
      <c r="B50" s="34" t="s">
        <v>24</v>
      </c>
      <c r="C50" s="33">
        <f>C15+C21+C27+C33+C39+C45</f>
        <v>506</v>
      </c>
    </row>
    <row r="51" spans="1:3" x14ac:dyDescent="0.25">
      <c r="A51" s="35"/>
      <c r="B51" s="36" t="s">
        <v>86</v>
      </c>
      <c r="C51" s="37">
        <f>C16+C23+C29+C34+C40+C46</f>
        <v>238</v>
      </c>
    </row>
  </sheetData>
  <mergeCells count="1">
    <mergeCell ref="A2:C2"/>
  </mergeCells>
  <pageMargins left="0.7" right="0.66" top="0.28000000000000003" bottom="0.28999999999999998" header="0.17" footer="0.17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67D501-49BD-4F2D-98C7-3199C5DB599A}"/>
</file>

<file path=customXml/itemProps2.xml><?xml version="1.0" encoding="utf-8"?>
<ds:datastoreItem xmlns:ds="http://schemas.openxmlformats.org/officeDocument/2006/customXml" ds:itemID="{00954468-5373-473E-B54D-88AC0A5670E9}"/>
</file>

<file path=customXml/itemProps3.xml><?xml version="1.0" encoding="utf-8"?>
<ds:datastoreItem xmlns:ds="http://schemas.openxmlformats.org/officeDocument/2006/customXml" ds:itemID="{9B42F317-3B33-460F-8AD3-D8F8AA3D4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quy mo truong lop</vt:lpstr>
      <vt:lpstr>tỷ lệ GVlớp</vt:lpstr>
      <vt:lpstr>nghi viec </vt:lpstr>
      <vt:lpstr>nhu cau kinh phi</vt:lpstr>
      <vt:lpstr>Gieo vien dia ban kho tuyen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2023-12-14T11:16:29Z</cp:lastPrinted>
  <dcterms:created xsi:type="dcterms:W3CDTF">2023-10-08T09:39:11Z</dcterms:created>
  <dcterms:modified xsi:type="dcterms:W3CDTF">2023-12-15T05:02:15Z</dcterms:modified>
</cp:coreProperties>
</file>