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9765" windowHeight="7665" tabRatio="800" activeTab="2"/>
  </bookViews>
  <sheets>
    <sheet name="PL 1_Tong hop" sheetId="5" r:id="rId1"/>
    <sheet name="PL 1.1_Ho tro 100" sheetId="1" r:id="rId2"/>
    <sheet name="PL 1.2_Tu 30% len 100%" sheetId="6" r:id="rId3"/>
    <sheet name="PL 1.3_Tu 70% len 100%" sheetId="4" r:id="rId4"/>
    <sheet name="PL 1.4_Tu 30% len 50%" sheetId="3" r:id="rId5"/>
    <sheet name="PL 2" sheetId="7" r:id="rId6"/>
  </sheets>
  <definedNames>
    <definedName name="_xlnm.Print_Titles" localSheetId="2">'PL 1.2_Tu 30% len 100%'!$9:$9</definedName>
    <definedName name="_xlnm.Print_Titles" localSheetId="0">'PL 1_Tong hop'!$11:$11</definedName>
  </definedNames>
  <calcPr calcId="144525"/>
</workbook>
</file>

<file path=xl/calcChain.xml><?xml version="1.0" encoding="utf-8"?>
<calcChain xmlns="http://schemas.openxmlformats.org/spreadsheetml/2006/main">
  <c r="H21" i="1" l="1"/>
  <c r="I21" i="1" s="1"/>
  <c r="F23" i="1"/>
  <c r="C17" i="5" s="1"/>
  <c r="D17" i="5" s="1"/>
  <c r="D23" i="1"/>
  <c r="C15" i="5" s="1"/>
  <c r="E17" i="5" l="1"/>
  <c r="F17" i="5"/>
  <c r="K21" i="1"/>
  <c r="J21" i="1"/>
  <c r="E19" i="1"/>
  <c r="E18" i="1"/>
  <c r="E17" i="1"/>
  <c r="E16" i="1"/>
  <c r="E13" i="1"/>
  <c r="E12" i="1"/>
  <c r="E11" i="1"/>
  <c r="E23" i="1" l="1"/>
  <c r="C16" i="5" s="1"/>
  <c r="H23" i="3"/>
  <c r="I23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I11" i="3"/>
  <c r="H11" i="3"/>
  <c r="G11" i="4"/>
  <c r="G12" i="4"/>
  <c r="G13" i="4"/>
  <c r="G14" i="4"/>
  <c r="G15" i="4"/>
  <c r="G16" i="4"/>
  <c r="G17" i="4"/>
  <c r="G18" i="4"/>
  <c r="G19" i="4"/>
  <c r="G20" i="4"/>
  <c r="F20" i="4"/>
  <c r="F11" i="4"/>
  <c r="F12" i="4"/>
  <c r="F13" i="4"/>
  <c r="F14" i="4"/>
  <c r="F15" i="4"/>
  <c r="F16" i="4"/>
  <c r="F17" i="4"/>
  <c r="F18" i="4"/>
  <c r="F19" i="4"/>
  <c r="G10" i="4"/>
  <c r="F10" i="4"/>
  <c r="E10" i="4"/>
  <c r="H10" i="1" l="1"/>
  <c r="I10" i="1" s="1"/>
  <c r="J10" i="1" l="1"/>
  <c r="K10" i="1"/>
  <c r="C22" i="5"/>
  <c r="D22" i="5" s="1"/>
  <c r="C12" i="6"/>
  <c r="E11" i="6"/>
  <c r="E22" i="5" l="1"/>
  <c r="F22" i="5"/>
  <c r="G11" i="6"/>
  <c r="F11" i="6"/>
  <c r="E12" i="6"/>
  <c r="C19" i="5" s="1"/>
  <c r="D19" i="5" s="1"/>
  <c r="D10" i="4"/>
  <c r="D11" i="4"/>
  <c r="D12" i="4"/>
  <c r="D13" i="4"/>
  <c r="D14" i="4"/>
  <c r="D15" i="4"/>
  <c r="D16" i="4"/>
  <c r="D17" i="4"/>
  <c r="D18" i="4"/>
  <c r="D19" i="4"/>
  <c r="D20" i="4"/>
  <c r="F19" i="5" l="1"/>
  <c r="E19" i="5"/>
  <c r="I11" i="6"/>
  <c r="H11" i="6"/>
  <c r="D21" i="4"/>
  <c r="D12" i="6"/>
  <c r="G12" i="6"/>
  <c r="F12" i="6" l="1"/>
  <c r="H12" i="6" l="1"/>
  <c r="I12" i="6" l="1"/>
  <c r="E20" i="4" l="1"/>
  <c r="E20" i="3"/>
  <c r="E21" i="3"/>
  <c r="E22" i="3"/>
  <c r="C21" i="4"/>
  <c r="C20" i="5" s="1"/>
  <c r="D20" i="5" s="1"/>
  <c r="F20" i="5" l="1"/>
  <c r="E20" i="5"/>
  <c r="E19" i="4"/>
  <c r="E18" i="4"/>
  <c r="E17" i="4"/>
  <c r="E16" i="4"/>
  <c r="E15" i="4"/>
  <c r="E14" i="4"/>
  <c r="E13" i="4"/>
  <c r="E12" i="4"/>
  <c r="E11" i="4"/>
  <c r="E21" i="4" l="1"/>
  <c r="F20" i="3"/>
  <c r="G20" i="3"/>
  <c r="D23" i="3"/>
  <c r="C23" i="5" s="1"/>
  <c r="D23" i="5" s="1"/>
  <c r="C23" i="3"/>
  <c r="D16" i="5"/>
  <c r="D15" i="5"/>
  <c r="G23" i="1"/>
  <c r="C23" i="1"/>
  <c r="C14" i="5" l="1"/>
  <c r="C18" i="5"/>
  <c r="D18" i="5" s="1"/>
  <c r="E23" i="5"/>
  <c r="E21" i="5" s="1"/>
  <c r="F23" i="5"/>
  <c r="F21" i="5" s="1"/>
  <c r="D21" i="5"/>
  <c r="E15" i="5"/>
  <c r="F15" i="5"/>
  <c r="E16" i="5"/>
  <c r="F16" i="5"/>
  <c r="C21" i="5"/>
  <c r="F21" i="4"/>
  <c r="C13" i="5" l="1"/>
  <c r="E18" i="5"/>
  <c r="F18" i="5"/>
  <c r="D14" i="5"/>
  <c r="G21" i="4"/>
  <c r="G22" i="3"/>
  <c r="F22" i="3"/>
  <c r="H22" i="1"/>
  <c r="I22" i="1" s="1"/>
  <c r="F14" i="5" l="1"/>
  <c r="E14" i="5"/>
  <c r="J22" i="1"/>
  <c r="K22" i="1"/>
  <c r="E12" i="3"/>
  <c r="E13" i="3"/>
  <c r="E14" i="3"/>
  <c r="E15" i="3"/>
  <c r="E16" i="3"/>
  <c r="E17" i="3"/>
  <c r="E18" i="3"/>
  <c r="E19" i="3"/>
  <c r="E11" i="3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K17" i="1" l="1"/>
  <c r="J17" i="1"/>
  <c r="J13" i="1"/>
  <c r="K13" i="1"/>
  <c r="K20" i="1"/>
  <c r="J20" i="1"/>
  <c r="K16" i="1"/>
  <c r="J16" i="1"/>
  <c r="K12" i="1"/>
  <c r="J12" i="1"/>
  <c r="K11" i="1"/>
  <c r="J11" i="1"/>
  <c r="K19" i="1"/>
  <c r="J19" i="1"/>
  <c r="K15" i="1"/>
  <c r="J15" i="1"/>
  <c r="J18" i="1"/>
  <c r="K18" i="1"/>
  <c r="J14" i="1"/>
  <c r="K14" i="1"/>
  <c r="G13" i="3"/>
  <c r="C12" i="5"/>
  <c r="F13" i="3"/>
  <c r="F21" i="3"/>
  <c r="G21" i="3"/>
  <c r="F12" i="3"/>
  <c r="G12" i="3"/>
  <c r="F17" i="3"/>
  <c r="G17" i="3"/>
  <c r="F15" i="3"/>
  <c r="G15" i="3"/>
  <c r="F16" i="3"/>
  <c r="G16" i="3"/>
  <c r="F19" i="3"/>
  <c r="G19" i="3"/>
  <c r="F18" i="3"/>
  <c r="G18" i="3"/>
  <c r="F14" i="3"/>
  <c r="G14" i="3"/>
  <c r="F11" i="3"/>
  <c r="G11" i="3"/>
  <c r="E23" i="3"/>
  <c r="J23" i="1" l="1"/>
  <c r="K23" i="1"/>
  <c r="H23" i="1"/>
  <c r="F23" i="3"/>
  <c r="G23" i="3"/>
  <c r="I23" i="1"/>
  <c r="E13" i="5" l="1"/>
  <c r="E12" i="5" s="1"/>
  <c r="D13" i="5"/>
  <c r="D12" i="5" s="1"/>
  <c r="F13" i="5" l="1"/>
  <c r="F12" i="5" s="1"/>
</calcChain>
</file>

<file path=xl/sharedStrings.xml><?xml version="1.0" encoding="utf-8"?>
<sst xmlns="http://schemas.openxmlformats.org/spreadsheetml/2006/main" count="171" uniqueCount="77">
  <si>
    <t>Thành phố Biên Hòa</t>
  </si>
  <si>
    <t>Thành phố Long Khánh</t>
  </si>
  <si>
    <t>Huyện Cẩm Mỹ</t>
  </si>
  <si>
    <t>Huyện Định Quán</t>
  </si>
  <si>
    <t>Huyện Long Thành</t>
  </si>
  <si>
    <t>Huyện Nhơn Trạch</t>
  </si>
  <si>
    <t>Huyện Tân Phú</t>
  </si>
  <si>
    <t>Huyện Trảng Bom</t>
  </si>
  <si>
    <t>Huyện Thống Nhất</t>
  </si>
  <si>
    <t>Huyện Xuân Lộc</t>
  </si>
  <si>
    <t>Huyện Vĩnh Cửu</t>
  </si>
  <si>
    <t>Người lao động hết thời gian hưởng trợ cấp thất nghiệp quá 03 tháng chưa tham gia lại BHYT</t>
  </si>
  <si>
    <t>Đơn vị</t>
  </si>
  <si>
    <t>TT</t>
  </si>
  <si>
    <t>Hộ nông, lâm, ngư nghiệp có mức sống trung bình</t>
  </si>
  <si>
    <t>ỦY BAN NHÂN DÂN</t>
  </si>
  <si>
    <t>TỈNH ĐỒNG NAI</t>
  </si>
  <si>
    <t>CỘNG HÒA XÃ HỘI CHỦ NGHĨA VIỆT NAM</t>
  </si>
  <si>
    <t>Độc lập - Tự do - Hạnh phúc</t>
  </si>
  <si>
    <t>BẢNG TỔNG HỢP CÁC ĐỐI TƯỢNG KHÓ KHĂN ĐƯỢC HỖ TRỢ 100%</t>
  </si>
  <si>
    <t>(Đính kèm Tờ trình số          /TTr-UBND ngày     /   /2022 của Ủy ban nhân dân tỉnh Đồng Nai)</t>
  </si>
  <si>
    <t>Bảo hiểm xã hội tỉnh</t>
  </si>
  <si>
    <t>Sở Giáo dục và Đào tạo</t>
  </si>
  <si>
    <t>TỔNG CỘNG</t>
  </si>
  <si>
    <t>MỨC ĐÓNG BẢO HIỂM Y TẾ TRÊN ĐỊA BÀN TỈNH ĐỒNG NAI TRONG GIAI ĐOẠN 2022 - 2025</t>
  </si>
  <si>
    <t xml:space="preserve"> TỪ 30% LÊN 50% TRÊN ĐỊA BÀN TỈNH ĐỒNG NAI TRONG GIAI ĐOẠN 2022 - 2025</t>
  </si>
  <si>
    <t>BẢNG TỔNG HỢP CÁC ĐỐI TƯỢNG KHÓ KHĂN ĐƯỢC HỖ TRỢ NÂNG MỨC ĐÓNG BẢO HIỂM Y TẾ</t>
  </si>
  <si>
    <t xml:space="preserve"> TỪ 70% LÊN 100% TRÊN ĐỊA BÀN TỈNH ĐỒNG NAI TRONG GIAI ĐOẠN 2022 - 2025</t>
  </si>
  <si>
    <t>Đối tượng hỗ trợ</t>
  </si>
  <si>
    <t>STT</t>
  </si>
  <si>
    <t>Số lượng</t>
  </si>
  <si>
    <t>I</t>
  </si>
  <si>
    <t xml:space="preserve">Hỗ trợ 100% mức đóng bảo hiểm y tế </t>
  </si>
  <si>
    <t>II</t>
  </si>
  <si>
    <t>III</t>
  </si>
  <si>
    <t>Hỗ trợ nâng mức đóng bảo hiểm y tế từ 30% lên 50%</t>
  </si>
  <si>
    <t xml:space="preserve">BẢNG TỔNG HỢP CÁC ĐỐI TƯỢNG KHÓ KHĂN ĐƯỢC HỖ TRỢ ĐÓNG BẢO HIỂM Y TẾ </t>
  </si>
  <si>
    <t>TRÊN ĐỊA BÀN TỈNH ĐỒNG NAI GIAI ĐOẠN 2022 - 2025</t>
  </si>
  <si>
    <t>TỖNG CỘNG</t>
  </si>
  <si>
    <t>Người thuộc hộ cận nghèo</t>
  </si>
  <si>
    <t>Hỗ trợ nâng mức đóng bảo hiểm y tế từ 70% lên 100% đối với người thuộc hộ cận nghèo</t>
  </si>
  <si>
    <t>IV</t>
  </si>
  <si>
    <t>Học sinh khuyết tật học hòa nhập (không thuộc diện được hưởng trợ cấp xã hội)</t>
  </si>
  <si>
    <t>Học sinh khuyết tật học tại Trung tâm Nuôi dạy trẻ khuyết tật tỉnh (không thuộc diện được hưởng trợ cấp xã hội)</t>
  </si>
  <si>
    <t>Học sinh theo học tại 24 xã khu vực I theo Quyết định số 861/QĐ-TTg</t>
  </si>
  <si>
    <t>Kinh phí hỗ trợ 70% theo quy định tại Nghị định số 146/2018/NĐ-CP (đồng)</t>
  </si>
  <si>
    <t>Kinh phí hỗ trợ 30% theo quy định tại Nghị định số 146/2018/NĐ-CP (đồng)</t>
  </si>
  <si>
    <t xml:space="preserve">Hỗ trợ nâng mức đóng bảo hiểm y tế từ 30% lên 100% đối với học sinh khuyết tật học hòa nhập và học sinh tại Trung tâm Nuôi dạy trẻ khuyết tật </t>
  </si>
  <si>
    <t>Người mắc bệnh hiểm nghèo theo Nghị định số 134/2016/NĐ-CP</t>
  </si>
  <si>
    <t>TỔNG CỘNG (người)</t>
  </si>
  <si>
    <t>Tổng kinh phí hỗ trợ giai đoạn 2022 - 2025 (36 tháng) (đồng)</t>
  </si>
  <si>
    <t>Kinh phí hỗ trợ thêm trung bình 01 năm (12 tháng) (đồng)</t>
  </si>
  <si>
    <t xml:space="preserve">Kinh phí hỗ trợ 100% (01 tháng) (đồng)
</t>
  </si>
  <si>
    <t>Kinh phí hỗ trợ thêm 01 tháng (đồng)</t>
  </si>
  <si>
    <t>Kinh phí hỗ trợ thêm 70% trung bình 01 năm (12 tháng) (đồng)</t>
  </si>
  <si>
    <t>Kinh phí hỗ trợ thêm 70% (01 tháng) (đồng)</t>
  </si>
  <si>
    <t>Kinh phí hỗ trợ thêm 30% trung bình 01 năm (12 tháng) (đồng)</t>
  </si>
  <si>
    <t>Kinh phí hỗ trợ thêm 30% (01 tháng) (đồng)</t>
  </si>
  <si>
    <t>Kinh phí hỗ trợ thêm 20% (01 tháng) (đồng)</t>
  </si>
  <si>
    <t>Kinh phí hỗ trợ thêm 20% trung bình 01 năm (12 tháng) (đồng)</t>
  </si>
  <si>
    <t xml:space="preserve">Người dân tộc thiểu số có hộ khẩu thường trú/tạm trú tại các xã khu vực I tỉnh Đồng Nai theo quy định </t>
  </si>
  <si>
    <t xml:space="preserve">Người cao tuổi từ 70 đến 79 tuổi có hộ khẩu thường trú/tạm trú tại các xã khu vực I tỉnh Đồng Nai theo quy định </t>
  </si>
  <si>
    <t>Người thuộc hộ thoát nghèo trong vòng 02 năm kể từ khi có Quyết định công nhận thoát nghèo</t>
  </si>
  <si>
    <t>Sở Lao động - TBXH</t>
  </si>
  <si>
    <t>Người dân tộc thiểu số có hộ khẩu thường trú/tạm trú tại các xã khu vực I tỉnh Đồng Nai theo quy định</t>
  </si>
  <si>
    <t>PHỤ LỤC I</t>
  </si>
  <si>
    <t>Tỷ lệ hỗ trợ theo quy định Nghị định số 146/2018/NĐ-CP</t>
  </si>
  <si>
    <t>Tỷ lệ hỗ trợ bổ sung theo Nghị quyết HĐND</t>
  </si>
  <si>
    <t>Ghi chú</t>
  </si>
  <si>
    <t xml:space="preserve">Học sinh khuyết tật học hòa nhập và học sinh tại Trung tâm Nuôi dạy trẻ khuyết tật </t>
  </si>
  <si>
    <t>Người thuộc hộ gia đình nghèo đa chiều không thuộc trường hợp quy định tại điểm a khoản 9 Điều 3 Nghị định số 146/2018/NĐ-CP ngày 17/10/2018 của Chính phủ</t>
  </si>
  <si>
    <t>Mở rộng đối tượng</t>
  </si>
  <si>
    <t>Hỗ trợ bổ sung</t>
  </si>
  <si>
    <t>PHỤ LỤC II</t>
  </si>
  <si>
    <t>BẢNG TỔNG HỢP TỶ LỆ HỖ TRỢ MỨC ĐÓNG BẢO HIỂM Y TẾ</t>
  </si>
  <si>
    <t>MỘT SỐ ĐỐI TƯỢNG KHÓ KHĂN TRÊN ĐỊA BÀN TỈNH ĐỒNG NAI GIAI ĐOẠN 2022 - 2025</t>
  </si>
  <si>
    <t xml:space="preserve"> TỪ 30% LÊN 100% TRÊN ĐỊA BÀN TỈNH ĐỒNG NAI TRONG GIAI ĐOẠN 2022 - 2025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</si>
</sst>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5" fillId="0" borderId="0" xfId="1" applyNumberFormat="1" applyFont="1" applyAlignment="1">
      <alignment vertical="top" wrapText="1"/>
    </xf>
    <xf numFmtId="164" fontId="4" fillId="0" borderId="0" xfId="1" applyNumberFormat="1" applyFont="1" applyAlignment="1">
      <alignment vertical="top" wrapText="1"/>
    </xf>
    <xf numFmtId="164" fontId="3" fillId="0" borderId="0" xfId="1" quotePrefix="1" applyNumberFormat="1" applyFont="1" applyAlignment="1">
      <alignment vertical="top" wrapText="1"/>
    </xf>
    <xf numFmtId="164" fontId="0" fillId="0" borderId="0" xfId="1" quotePrefix="1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quotePrefix="1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0" fontId="4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0" xfId="0" applyFont="1" applyAlignment="1">
      <alignment wrapText="1"/>
    </xf>
    <xf numFmtId="164" fontId="7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164" fontId="12" fillId="0" borderId="0" xfId="1" applyNumberFormat="1" applyFont="1" applyAlignment="1">
      <alignment vertical="top" wrapText="1"/>
    </xf>
    <xf numFmtId="164" fontId="13" fillId="0" borderId="0" xfId="1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4" fillId="0" borderId="1" xfId="1" applyNumberFormat="1" applyFont="1" applyBorder="1" applyAlignment="1">
      <alignment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1" fillId="0" borderId="1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4" fontId="16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2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5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4</xdr:row>
      <xdr:rowOff>0</xdr:rowOff>
    </xdr:from>
    <xdr:to>
      <xdr:col>1</xdr:col>
      <xdr:colOff>1400175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1104900" y="447675"/>
          <a:ext cx="619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752475</xdr:colOff>
      <xdr:row>4</xdr:row>
      <xdr:rowOff>47625</xdr:rowOff>
    </xdr:from>
    <xdr:to>
      <xdr:col>5</xdr:col>
      <xdr:colOff>904875</xdr:colOff>
      <xdr:row>4</xdr:row>
      <xdr:rowOff>47625</xdr:rowOff>
    </xdr:to>
    <xdr:cxnSp macro="">
      <xdr:nvCxnSpPr>
        <xdr:cNvPr id="5" name="Straight Connector 4"/>
        <xdr:cNvCxnSpPr/>
      </xdr:nvCxnSpPr>
      <xdr:spPr>
        <a:xfrm>
          <a:off x="5924550" y="495300"/>
          <a:ext cx="1962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</xdr:row>
      <xdr:rowOff>28575</xdr:rowOff>
    </xdr:from>
    <xdr:to>
      <xdr:col>10</xdr:col>
      <xdr:colOff>142875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6753225" y="504825"/>
          <a:ext cx="1943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2</xdr:row>
      <xdr:rowOff>47625</xdr:rowOff>
    </xdr:from>
    <xdr:to>
      <xdr:col>2</xdr:col>
      <xdr:colOff>28575</xdr:colOff>
      <xdr:row>2</xdr:row>
      <xdr:rowOff>47625</xdr:rowOff>
    </xdr:to>
    <xdr:cxnSp macro="">
      <xdr:nvCxnSpPr>
        <xdr:cNvPr id="5" name="Straight Connector 4"/>
        <xdr:cNvCxnSpPr/>
      </xdr:nvCxnSpPr>
      <xdr:spPr>
        <a:xfrm>
          <a:off x="847725" y="523875"/>
          <a:ext cx="723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47625</xdr:rowOff>
    </xdr:from>
    <xdr:to>
      <xdr:col>7</xdr:col>
      <xdr:colOff>1162050</xdr:colOff>
      <xdr:row>2</xdr:row>
      <xdr:rowOff>47625</xdr:rowOff>
    </xdr:to>
    <xdr:cxnSp macro="">
      <xdr:nvCxnSpPr>
        <xdr:cNvPr id="2" name="Straight Connector 1"/>
        <xdr:cNvCxnSpPr/>
      </xdr:nvCxnSpPr>
      <xdr:spPr>
        <a:xfrm>
          <a:off x="6057900" y="5238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2</xdr:row>
      <xdr:rowOff>28575</xdr:rowOff>
    </xdr:from>
    <xdr:to>
      <xdr:col>2</xdr:col>
      <xdr:colOff>190500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1000125" y="504825"/>
          <a:ext cx="819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2</xdr:row>
      <xdr:rowOff>66675</xdr:rowOff>
    </xdr:from>
    <xdr:to>
      <xdr:col>6</xdr:col>
      <xdr:colOff>447675</xdr:colOff>
      <xdr:row>2</xdr:row>
      <xdr:rowOff>66675</xdr:rowOff>
    </xdr:to>
    <xdr:cxnSp macro="">
      <xdr:nvCxnSpPr>
        <xdr:cNvPr id="2" name="Straight Connector 1"/>
        <xdr:cNvCxnSpPr/>
      </xdr:nvCxnSpPr>
      <xdr:spPr>
        <a:xfrm>
          <a:off x="6029325" y="542925"/>
          <a:ext cx="2076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2</xdr:row>
      <xdr:rowOff>38100</xdr:rowOff>
    </xdr:from>
    <xdr:to>
      <xdr:col>1</xdr:col>
      <xdr:colOff>1466850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1171575" y="514350"/>
          <a:ext cx="723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</xdr:row>
      <xdr:rowOff>47625</xdr:rowOff>
    </xdr:from>
    <xdr:to>
      <xdr:col>2</xdr:col>
      <xdr:colOff>0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876300" y="523875"/>
          <a:ext cx="723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</xdr:row>
      <xdr:rowOff>57150</xdr:rowOff>
    </xdr:from>
    <xdr:to>
      <xdr:col>7</xdr:col>
      <xdr:colOff>1162050</xdr:colOff>
      <xdr:row>2</xdr:row>
      <xdr:rowOff>57150</xdr:rowOff>
    </xdr:to>
    <xdr:cxnSp macro="">
      <xdr:nvCxnSpPr>
        <xdr:cNvPr id="4" name="Straight Connector 3"/>
        <xdr:cNvCxnSpPr/>
      </xdr:nvCxnSpPr>
      <xdr:spPr>
        <a:xfrm>
          <a:off x="5819775" y="533400"/>
          <a:ext cx="2133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1076325</xdr:colOff>
      <xdr:row>4</xdr:row>
      <xdr:rowOff>47625</xdr:rowOff>
    </xdr:from>
    <xdr:to>
      <xdr:col>4</xdr:col>
      <xdr:colOff>200025</xdr:colOff>
      <xdr:row>4</xdr:row>
      <xdr:rowOff>47625</xdr:rowOff>
    </xdr:to>
    <xdr:cxnSp macro="">
      <xdr:nvCxnSpPr>
        <xdr:cNvPr id="3" name="Straight Connector 2"/>
        <xdr:cNvCxnSpPr/>
      </xdr:nvCxnSpPr>
      <xdr:spPr>
        <a:xfrm>
          <a:off x="5467350" y="876300"/>
          <a:ext cx="2133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1352550</xdr:colOff>
      <xdr:row>4</xdr:row>
      <xdr:rowOff>28575</xdr:rowOff>
    </xdr:from>
    <xdr:to>
      <xdr:col>1</xdr:col>
      <xdr:colOff>2152650</xdr:colOff>
      <xdr:row>4</xdr:row>
      <xdr:rowOff>28575</xdr:rowOff>
    </xdr:to>
    <xdr:cxnSp macro="">
      <xdr:nvCxnSpPr>
        <xdr:cNvPr id="5" name="Straight Connector 4"/>
        <xdr:cNvCxnSpPr/>
      </xdr:nvCxnSpPr>
      <xdr:spPr>
        <a:xfrm>
          <a:off x="1676400" y="857250"/>
          <a:ext cx="800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6" zoomScaleNormal="100" workbookViewId="0">
      <selection activeCell="E6" sqref="E6"/>
    </sheetView>
  </sheetViews>
  <sheetFormatPr defaultColWidth="9.140625" defaultRowHeight="15" x14ac:dyDescent="0.25"/>
  <cols>
    <col min="1" max="1" width="4.85546875" style="23" customWidth="1"/>
    <col min="2" max="2" width="38.140625" style="22" customWidth="1"/>
    <col min="3" max="3" width="13.42578125" style="24" customWidth="1"/>
    <col min="4" max="4" width="21.140625" style="22" customWidth="1"/>
    <col min="5" max="6" width="27.140625" style="22" customWidth="1"/>
    <col min="7" max="16384" width="9.140625" style="22"/>
  </cols>
  <sheetData>
    <row r="1" spans="1:6" x14ac:dyDescent="0.25">
      <c r="F1" s="72" t="s">
        <v>65</v>
      </c>
    </row>
    <row r="3" spans="1:6" s="30" customFormat="1" ht="16.5" x14ac:dyDescent="0.25">
      <c r="A3" s="86" t="s">
        <v>15</v>
      </c>
      <c r="B3" s="86"/>
      <c r="C3" s="29"/>
      <c r="E3" s="87" t="s">
        <v>17</v>
      </c>
      <c r="F3" s="87"/>
    </row>
    <row r="4" spans="1:6" s="30" customFormat="1" ht="18.75" x14ac:dyDescent="0.3">
      <c r="A4" s="86" t="s">
        <v>16</v>
      </c>
      <c r="B4" s="86"/>
      <c r="C4" s="29"/>
      <c r="E4" s="88" t="s">
        <v>18</v>
      </c>
      <c r="F4" s="88"/>
    </row>
    <row r="5" spans="1:6" s="26" customFormat="1" ht="18.75" x14ac:dyDescent="0.3">
      <c r="A5" s="25"/>
      <c r="C5" s="27"/>
    </row>
    <row r="6" spans="1:6" s="26" customFormat="1" ht="18.75" x14ac:dyDescent="0.3">
      <c r="A6" s="25"/>
      <c r="C6" s="27"/>
    </row>
    <row r="7" spans="1:6" s="28" customFormat="1" ht="18.75" x14ac:dyDescent="0.3">
      <c r="A7" s="89" t="s">
        <v>36</v>
      </c>
      <c r="B7" s="89"/>
      <c r="C7" s="89"/>
      <c r="D7" s="89"/>
      <c r="E7" s="89"/>
      <c r="F7" s="89"/>
    </row>
    <row r="8" spans="1:6" s="28" customFormat="1" ht="18.75" x14ac:dyDescent="0.3">
      <c r="A8" s="89" t="s">
        <v>37</v>
      </c>
      <c r="B8" s="89"/>
      <c r="C8" s="89"/>
      <c r="D8" s="89"/>
      <c r="E8" s="89"/>
      <c r="F8" s="89"/>
    </row>
    <row r="9" spans="1:6" s="26" customFormat="1" ht="18.75" x14ac:dyDescent="0.3">
      <c r="A9" s="90" t="s">
        <v>20</v>
      </c>
      <c r="B9" s="90"/>
      <c r="C9" s="90"/>
      <c r="D9" s="90"/>
      <c r="E9" s="90"/>
      <c r="F9" s="90"/>
    </row>
    <row r="10" spans="1:6" s="26" customFormat="1" ht="18.75" x14ac:dyDescent="0.3">
      <c r="A10" s="25"/>
      <c r="C10" s="27"/>
    </row>
    <row r="11" spans="1:6" s="39" customFormat="1" ht="60" customHeight="1" x14ac:dyDescent="0.25">
      <c r="A11" s="54" t="s">
        <v>29</v>
      </c>
      <c r="B11" s="54" t="s">
        <v>28</v>
      </c>
      <c r="C11" s="55" t="s">
        <v>30</v>
      </c>
      <c r="D11" s="51" t="s">
        <v>53</v>
      </c>
      <c r="E11" s="40" t="s">
        <v>51</v>
      </c>
      <c r="F11" s="33" t="s">
        <v>50</v>
      </c>
    </row>
    <row r="12" spans="1:6" s="36" customFormat="1" ht="30" customHeight="1" x14ac:dyDescent="0.25">
      <c r="A12" s="84" t="s">
        <v>38</v>
      </c>
      <c r="B12" s="85"/>
      <c r="C12" s="55">
        <f>C13+C20+C19+C21</f>
        <v>220257.25</v>
      </c>
      <c r="D12" s="55">
        <f>D13+D20+D19+D21</f>
        <v>10033995623</v>
      </c>
      <c r="E12" s="55">
        <f>E13+E20+E19+E21</f>
        <v>120407947476</v>
      </c>
      <c r="F12" s="55">
        <f>F13+F20+F19+F21</f>
        <v>361223842428</v>
      </c>
    </row>
    <row r="13" spans="1:6" s="39" customFormat="1" ht="30" customHeight="1" x14ac:dyDescent="0.25">
      <c r="A13" s="54" t="s">
        <v>31</v>
      </c>
      <c r="B13" s="56" t="s">
        <v>32</v>
      </c>
      <c r="C13" s="38">
        <f>SUM(C14:C18)</f>
        <v>126382.25</v>
      </c>
      <c r="D13" s="57">
        <f>SUM(D14:D18)</f>
        <v>8473929863</v>
      </c>
      <c r="E13" s="57">
        <f>SUM(E14:E18)</f>
        <v>101687158356</v>
      </c>
      <c r="F13" s="57">
        <f>SUM(F14:F18)</f>
        <v>305061475068</v>
      </c>
    </row>
    <row r="14" spans="1:6" s="36" customFormat="1" ht="50.1" customHeight="1" x14ac:dyDescent="0.25">
      <c r="A14" s="34">
        <v>1</v>
      </c>
      <c r="B14" s="58" t="s">
        <v>60</v>
      </c>
      <c r="C14" s="59">
        <f>'PL 1.1_Ho tro 100'!C23</f>
        <v>87570</v>
      </c>
      <c r="D14" s="60">
        <f>ROUND(C14*1490000*4.5%,0)</f>
        <v>5871568500</v>
      </c>
      <c r="E14" s="60">
        <f>D14*12</f>
        <v>70458822000</v>
      </c>
      <c r="F14" s="60">
        <f>D14*36</f>
        <v>211376466000</v>
      </c>
    </row>
    <row r="15" spans="1:6" s="36" customFormat="1" ht="39.950000000000003" customHeight="1" x14ac:dyDescent="0.25">
      <c r="A15" s="34">
        <v>2</v>
      </c>
      <c r="B15" s="59" t="s">
        <v>48</v>
      </c>
      <c r="C15" s="62">
        <f>'PL 1.1_Ho tro 100'!D23</f>
        <v>13245</v>
      </c>
      <c r="D15" s="60">
        <f>ROUND(C15*1490000*4.5%,0)</f>
        <v>888077250</v>
      </c>
      <c r="E15" s="60">
        <f>D15*12</f>
        <v>10656927000</v>
      </c>
      <c r="F15" s="60">
        <f>D15*36</f>
        <v>31970781000</v>
      </c>
    </row>
    <row r="16" spans="1:6" s="36" customFormat="1" ht="50.1" customHeight="1" x14ac:dyDescent="0.25">
      <c r="A16" s="34">
        <v>3</v>
      </c>
      <c r="B16" s="58" t="s">
        <v>61</v>
      </c>
      <c r="C16" s="59">
        <f>'PL 1.1_Ho tro 100'!E23</f>
        <v>5067.25</v>
      </c>
      <c r="D16" s="60">
        <f t="shared" ref="D16:D18" si="0">ROUND(C16*1490000*4.5%,0)</f>
        <v>339759113</v>
      </c>
      <c r="E16" s="60">
        <f t="shared" ref="E16:E23" si="1">D16*12</f>
        <v>4077109356</v>
      </c>
      <c r="F16" s="60">
        <f t="shared" ref="F16:F23" si="2">D16*36</f>
        <v>12231328068</v>
      </c>
    </row>
    <row r="17" spans="1:6" s="36" customFormat="1" ht="50.1" customHeight="1" x14ac:dyDescent="0.25">
      <c r="A17" s="34">
        <v>4</v>
      </c>
      <c r="B17" s="58" t="s">
        <v>11</v>
      </c>
      <c r="C17" s="59">
        <f>'PL 1.1_Ho tro 100'!F23</f>
        <v>10500</v>
      </c>
      <c r="D17" s="60">
        <f t="shared" si="0"/>
        <v>704025000</v>
      </c>
      <c r="E17" s="60">
        <f t="shared" si="1"/>
        <v>8448300000</v>
      </c>
      <c r="F17" s="60">
        <f t="shared" si="2"/>
        <v>25344900000</v>
      </c>
    </row>
    <row r="18" spans="1:6" s="36" customFormat="1" ht="50.1" customHeight="1" x14ac:dyDescent="0.25">
      <c r="A18" s="34">
        <v>5</v>
      </c>
      <c r="B18" s="58" t="s">
        <v>62</v>
      </c>
      <c r="C18" s="59">
        <f>'PL 1.1_Ho tro 100'!G23</f>
        <v>10000</v>
      </c>
      <c r="D18" s="60">
        <f t="shared" si="0"/>
        <v>670500000</v>
      </c>
      <c r="E18" s="60">
        <f t="shared" si="1"/>
        <v>8046000000</v>
      </c>
      <c r="F18" s="60">
        <f t="shared" si="2"/>
        <v>24138000000</v>
      </c>
    </row>
    <row r="19" spans="1:6" s="39" customFormat="1" ht="60" customHeight="1" x14ac:dyDescent="0.25">
      <c r="A19" s="54" t="s">
        <v>33</v>
      </c>
      <c r="B19" s="61" t="s">
        <v>47</v>
      </c>
      <c r="C19" s="38">
        <f>'PL 1.2_Tu 30% len 100%'!E12</f>
        <v>3549</v>
      </c>
      <c r="D19" s="57">
        <f>ROUND(C19*1490000*4.5%*70%,0)</f>
        <v>166572315</v>
      </c>
      <c r="E19" s="57">
        <f t="shared" si="1"/>
        <v>1998867780</v>
      </c>
      <c r="F19" s="57">
        <f t="shared" si="2"/>
        <v>5996603340</v>
      </c>
    </row>
    <row r="20" spans="1:6" s="39" customFormat="1" ht="50.1" customHeight="1" x14ac:dyDescent="0.25">
      <c r="A20" s="54" t="s">
        <v>34</v>
      </c>
      <c r="B20" s="56" t="s">
        <v>40</v>
      </c>
      <c r="C20" s="38">
        <f>'PL 1.3_Tu 70% len 100%'!C21</f>
        <v>27177</v>
      </c>
      <c r="D20" s="57">
        <f>ROUND(C20*1490000*4.5%*30%,0)</f>
        <v>546665355</v>
      </c>
      <c r="E20" s="57">
        <f t="shared" si="1"/>
        <v>6559984260</v>
      </c>
      <c r="F20" s="57">
        <f t="shared" si="2"/>
        <v>19679952780</v>
      </c>
    </row>
    <row r="21" spans="1:6" s="39" customFormat="1" ht="39.950000000000003" customHeight="1" x14ac:dyDescent="0.25">
      <c r="A21" s="54" t="s">
        <v>41</v>
      </c>
      <c r="B21" s="56" t="s">
        <v>35</v>
      </c>
      <c r="C21" s="38">
        <f>SUM(C22:C23)</f>
        <v>63149</v>
      </c>
      <c r="D21" s="38">
        <f t="shared" ref="D21:F21" si="3">SUM(D22:D23)</f>
        <v>846828090</v>
      </c>
      <c r="E21" s="38">
        <f t="shared" si="3"/>
        <v>10161937080</v>
      </c>
      <c r="F21" s="38">
        <f t="shared" si="3"/>
        <v>30485811240</v>
      </c>
    </row>
    <row r="22" spans="1:6" s="36" customFormat="1" ht="39.950000000000003" customHeight="1" x14ac:dyDescent="0.25">
      <c r="A22" s="34">
        <v>1</v>
      </c>
      <c r="B22" s="59" t="s">
        <v>44</v>
      </c>
      <c r="C22" s="62">
        <f>'PL 1.4_Tu 30% len 50%'!C22</f>
        <v>44301</v>
      </c>
      <c r="D22" s="60">
        <f>ROUND(C22*1490000*4.5%*20%,0)</f>
        <v>594076410</v>
      </c>
      <c r="E22" s="60">
        <f t="shared" si="1"/>
        <v>7128916920</v>
      </c>
      <c r="F22" s="60">
        <f t="shared" si="2"/>
        <v>21386750760</v>
      </c>
    </row>
    <row r="23" spans="1:6" s="36" customFormat="1" ht="39.950000000000003" customHeight="1" x14ac:dyDescent="0.25">
      <c r="A23" s="34">
        <v>2</v>
      </c>
      <c r="B23" s="59" t="s">
        <v>14</v>
      </c>
      <c r="C23" s="62">
        <f>'PL 1.4_Tu 30% len 50%'!D23</f>
        <v>18848</v>
      </c>
      <c r="D23" s="60">
        <f>ROUND(C23*1490000*4.5%*20%,0)</f>
        <v>252751680</v>
      </c>
      <c r="E23" s="60">
        <f t="shared" si="1"/>
        <v>3033020160</v>
      </c>
      <c r="F23" s="60">
        <f t="shared" si="2"/>
        <v>9099060480</v>
      </c>
    </row>
  </sheetData>
  <mergeCells count="8">
    <mergeCell ref="A12:B12"/>
    <mergeCell ref="A3:B3"/>
    <mergeCell ref="A4:B4"/>
    <mergeCell ref="E3:F3"/>
    <mergeCell ref="E4:F4"/>
    <mergeCell ref="A7:F7"/>
    <mergeCell ref="A8:F8"/>
    <mergeCell ref="A9:F9"/>
  </mergeCells>
  <printOptions horizontalCentered="1"/>
  <pageMargins left="0.2" right="0.2" top="0.25" bottom="0.25" header="0.05" footer="0.0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A5" sqref="A5:K5"/>
    </sheetView>
  </sheetViews>
  <sheetFormatPr defaultColWidth="9.140625" defaultRowHeight="15" x14ac:dyDescent="0.25"/>
  <cols>
    <col min="1" max="1" width="4.5703125" style="2" customWidth="1"/>
    <col min="2" max="2" width="18.5703125" style="1" customWidth="1"/>
    <col min="3" max="3" width="14.7109375" style="3" customWidth="1"/>
    <col min="4" max="4" width="10.5703125" style="3" customWidth="1"/>
    <col min="5" max="5" width="14.140625" style="3" customWidth="1"/>
    <col min="6" max="6" width="12.5703125" style="3" customWidth="1"/>
    <col min="7" max="7" width="12.7109375" style="3" customWidth="1"/>
    <col min="8" max="8" width="9.5703125" style="3" customWidth="1"/>
    <col min="9" max="11" width="15.7109375" style="3" customWidth="1"/>
    <col min="12" max="12" width="9.140625" style="1"/>
    <col min="13" max="13" width="14.85546875" style="1" bestFit="1" customWidth="1"/>
    <col min="14" max="16384" width="9.140625" style="1"/>
  </cols>
  <sheetData>
    <row r="1" spans="1:13" s="5" customFormat="1" ht="18.75" customHeight="1" x14ac:dyDescent="0.25">
      <c r="A1" s="94" t="s">
        <v>15</v>
      </c>
      <c r="B1" s="94"/>
      <c r="C1" s="94"/>
      <c r="D1" s="69"/>
      <c r="E1" s="53"/>
      <c r="F1" s="4"/>
      <c r="G1" s="7"/>
      <c r="H1" s="95" t="s">
        <v>17</v>
      </c>
      <c r="I1" s="95"/>
      <c r="J1" s="95"/>
      <c r="K1" s="95"/>
    </row>
    <row r="2" spans="1:13" s="5" customFormat="1" ht="18.75" customHeight="1" x14ac:dyDescent="0.25">
      <c r="A2" s="94" t="s">
        <v>16</v>
      </c>
      <c r="B2" s="94"/>
      <c r="C2" s="94"/>
      <c r="D2" s="69"/>
      <c r="E2" s="53"/>
      <c r="F2" s="4"/>
      <c r="G2" s="8"/>
      <c r="H2" s="96" t="s">
        <v>18</v>
      </c>
      <c r="I2" s="96"/>
      <c r="J2" s="96"/>
      <c r="K2" s="96"/>
    </row>
    <row r="3" spans="1:13" s="5" customFormat="1" ht="18.75" x14ac:dyDescent="0.25">
      <c r="A3" s="6"/>
      <c r="C3" s="4"/>
      <c r="D3" s="4"/>
      <c r="E3" s="4"/>
      <c r="F3" s="4"/>
      <c r="G3" s="4"/>
      <c r="H3" s="4"/>
      <c r="I3" s="4"/>
      <c r="J3" s="4"/>
      <c r="K3" s="4"/>
    </row>
    <row r="4" spans="1:13" s="5" customFormat="1" ht="18.75" customHeight="1" x14ac:dyDescent="0.25">
      <c r="A4" s="94" t="s">
        <v>19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3" s="5" customFormat="1" ht="18.75" customHeight="1" x14ac:dyDescent="0.25">
      <c r="A5" s="94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3" s="5" customFormat="1" ht="18.75" x14ac:dyDescent="0.25">
      <c r="A6" s="93" t="s">
        <v>20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3" s="5" customFormat="1" ht="18.75" x14ac:dyDescent="0.25">
      <c r="A7" s="6"/>
      <c r="C7" s="4"/>
      <c r="D7" s="4"/>
      <c r="E7" s="4"/>
      <c r="F7" s="4"/>
      <c r="G7" s="4"/>
      <c r="H7" s="4"/>
      <c r="I7" s="9"/>
      <c r="J7" s="9"/>
      <c r="K7" s="9"/>
    </row>
    <row r="8" spans="1:13" s="11" customFormat="1" ht="20.100000000000001" customHeight="1" x14ac:dyDescent="0.25">
      <c r="A8" s="97" t="s">
        <v>13</v>
      </c>
      <c r="B8" s="97" t="s">
        <v>12</v>
      </c>
      <c r="C8" s="99" t="s">
        <v>28</v>
      </c>
      <c r="D8" s="100"/>
      <c r="E8" s="100"/>
      <c r="F8" s="100"/>
      <c r="G8" s="100"/>
      <c r="H8" s="101"/>
      <c r="I8" s="102" t="s">
        <v>52</v>
      </c>
      <c r="J8" s="97" t="s">
        <v>51</v>
      </c>
      <c r="K8" s="102" t="s">
        <v>50</v>
      </c>
    </row>
    <row r="9" spans="1:13" s="11" customFormat="1" ht="84.95" customHeight="1" x14ac:dyDescent="0.25">
      <c r="A9" s="98"/>
      <c r="B9" s="98"/>
      <c r="C9" s="71" t="s">
        <v>64</v>
      </c>
      <c r="D9" s="70" t="s">
        <v>48</v>
      </c>
      <c r="E9" s="70" t="s">
        <v>61</v>
      </c>
      <c r="F9" s="70" t="s">
        <v>11</v>
      </c>
      <c r="G9" s="70" t="s">
        <v>62</v>
      </c>
      <c r="H9" s="31" t="s">
        <v>49</v>
      </c>
      <c r="I9" s="103"/>
      <c r="J9" s="98"/>
      <c r="K9" s="103"/>
    </row>
    <row r="10" spans="1:13" s="14" customFormat="1" ht="24" customHeight="1" x14ac:dyDescent="0.25">
      <c r="A10" s="12">
        <v>1</v>
      </c>
      <c r="B10" s="13" t="s">
        <v>0</v>
      </c>
      <c r="C10" s="66">
        <v>0</v>
      </c>
      <c r="D10" s="66">
        <v>6891</v>
      </c>
      <c r="E10" s="66">
        <v>0</v>
      </c>
      <c r="F10" s="66">
        <v>0</v>
      </c>
      <c r="G10" s="66">
        <v>0</v>
      </c>
      <c r="H10" s="67">
        <f t="shared" ref="H10:H22" si="0">SUM(C10:G10)</f>
        <v>6891</v>
      </c>
      <c r="I10" s="66">
        <f>ROUND(H10*(1490000*4.5%),0)</f>
        <v>462041550</v>
      </c>
      <c r="J10" s="66">
        <f>I10*12</f>
        <v>5544498600</v>
      </c>
      <c r="K10" s="49">
        <f>I10*36</f>
        <v>16633495800</v>
      </c>
      <c r="M10" s="15"/>
    </row>
    <row r="11" spans="1:13" s="14" customFormat="1" ht="24" customHeight="1" x14ac:dyDescent="0.25">
      <c r="A11" s="12">
        <v>2</v>
      </c>
      <c r="B11" s="13" t="s">
        <v>2</v>
      </c>
      <c r="C11" s="66">
        <v>16457</v>
      </c>
      <c r="D11" s="66">
        <v>102</v>
      </c>
      <c r="E11" s="66">
        <f>1349/4</f>
        <v>337.25</v>
      </c>
      <c r="F11" s="66">
        <v>0</v>
      </c>
      <c r="G11" s="66">
        <v>0</v>
      </c>
      <c r="H11" s="67">
        <f t="shared" si="0"/>
        <v>16896.25</v>
      </c>
      <c r="I11" s="66">
        <f t="shared" ref="I11:I22" si="1">ROUND(H11*(1490000*4.5%),0)</f>
        <v>1132893563</v>
      </c>
      <c r="J11" s="66">
        <f t="shared" ref="J11:J22" si="2">I11*12</f>
        <v>13594722756</v>
      </c>
      <c r="K11" s="49">
        <f t="shared" ref="K11:K22" si="3">I11*36</f>
        <v>40784168268</v>
      </c>
    </row>
    <row r="12" spans="1:13" s="14" customFormat="1" ht="24" customHeight="1" x14ac:dyDescent="0.25">
      <c r="A12" s="12">
        <v>3</v>
      </c>
      <c r="B12" s="13" t="s">
        <v>3</v>
      </c>
      <c r="C12" s="66">
        <v>31317</v>
      </c>
      <c r="D12" s="66">
        <v>674</v>
      </c>
      <c r="E12" s="66">
        <f>2980/4</f>
        <v>745</v>
      </c>
      <c r="F12" s="66">
        <v>0</v>
      </c>
      <c r="G12" s="66">
        <v>0</v>
      </c>
      <c r="H12" s="67">
        <f t="shared" si="0"/>
        <v>32736</v>
      </c>
      <c r="I12" s="66">
        <f t="shared" si="1"/>
        <v>2194948800</v>
      </c>
      <c r="J12" s="66">
        <f t="shared" si="2"/>
        <v>26339385600</v>
      </c>
      <c r="K12" s="49">
        <f t="shared" si="3"/>
        <v>79018156800</v>
      </c>
    </row>
    <row r="13" spans="1:13" s="14" customFormat="1" ht="24" customHeight="1" x14ac:dyDescent="0.25">
      <c r="A13" s="12">
        <v>4</v>
      </c>
      <c r="B13" s="63" t="s">
        <v>1</v>
      </c>
      <c r="C13" s="66">
        <v>4177</v>
      </c>
      <c r="D13" s="66">
        <v>1500</v>
      </c>
      <c r="E13" s="66">
        <f>3500/4</f>
        <v>875</v>
      </c>
      <c r="F13" s="66">
        <v>0</v>
      </c>
      <c r="G13" s="66">
        <v>0</v>
      </c>
      <c r="H13" s="67">
        <f t="shared" si="0"/>
        <v>6552</v>
      </c>
      <c r="I13" s="66">
        <f t="shared" si="1"/>
        <v>439311600</v>
      </c>
      <c r="J13" s="66">
        <f t="shared" si="2"/>
        <v>5271739200</v>
      </c>
      <c r="K13" s="49">
        <f t="shared" si="3"/>
        <v>15815217600</v>
      </c>
    </row>
    <row r="14" spans="1:13" s="14" customFormat="1" ht="24" customHeight="1" x14ac:dyDescent="0.25">
      <c r="A14" s="12">
        <v>5</v>
      </c>
      <c r="B14" s="13" t="s">
        <v>4</v>
      </c>
      <c r="C14" s="66">
        <v>0</v>
      </c>
      <c r="D14" s="66">
        <v>457</v>
      </c>
      <c r="E14" s="66">
        <v>0</v>
      </c>
      <c r="F14" s="66">
        <v>0</v>
      </c>
      <c r="G14" s="66">
        <v>0</v>
      </c>
      <c r="H14" s="67">
        <f t="shared" si="0"/>
        <v>457</v>
      </c>
      <c r="I14" s="66">
        <f t="shared" si="1"/>
        <v>30641850</v>
      </c>
      <c r="J14" s="66">
        <f t="shared" si="2"/>
        <v>367702200</v>
      </c>
      <c r="K14" s="49">
        <f t="shared" si="3"/>
        <v>1103106600</v>
      </c>
    </row>
    <row r="15" spans="1:13" s="14" customFormat="1" ht="24" customHeight="1" x14ac:dyDescent="0.25">
      <c r="A15" s="12">
        <v>6</v>
      </c>
      <c r="B15" s="13" t="s">
        <v>5</v>
      </c>
      <c r="C15" s="66">
        <v>0</v>
      </c>
      <c r="D15" s="66">
        <v>759</v>
      </c>
      <c r="E15" s="66">
        <v>0</v>
      </c>
      <c r="F15" s="66">
        <v>0</v>
      </c>
      <c r="G15" s="66">
        <v>0</v>
      </c>
      <c r="H15" s="67">
        <f t="shared" si="0"/>
        <v>759</v>
      </c>
      <c r="I15" s="66">
        <f t="shared" si="1"/>
        <v>50890950</v>
      </c>
      <c r="J15" s="66">
        <f t="shared" si="2"/>
        <v>610691400</v>
      </c>
      <c r="K15" s="49">
        <f t="shared" si="3"/>
        <v>1832074200</v>
      </c>
    </row>
    <row r="16" spans="1:13" s="14" customFormat="1" ht="24" customHeight="1" x14ac:dyDescent="0.25">
      <c r="A16" s="12">
        <v>7</v>
      </c>
      <c r="B16" s="13" t="s">
        <v>6</v>
      </c>
      <c r="C16" s="66">
        <v>4950</v>
      </c>
      <c r="D16" s="66">
        <v>500</v>
      </c>
      <c r="E16" s="66">
        <f>6036/4</f>
        <v>1509</v>
      </c>
      <c r="F16" s="66">
        <v>0</v>
      </c>
      <c r="G16" s="66">
        <v>0</v>
      </c>
      <c r="H16" s="67">
        <f t="shared" si="0"/>
        <v>6959</v>
      </c>
      <c r="I16" s="66">
        <f t="shared" si="1"/>
        <v>466600950</v>
      </c>
      <c r="J16" s="66">
        <f t="shared" si="2"/>
        <v>5599211400</v>
      </c>
      <c r="K16" s="49">
        <f t="shared" si="3"/>
        <v>16797634200</v>
      </c>
    </row>
    <row r="17" spans="1:11" s="14" customFormat="1" ht="24" customHeight="1" x14ac:dyDescent="0.25">
      <c r="A17" s="12">
        <v>8</v>
      </c>
      <c r="B17" s="13" t="s">
        <v>8</v>
      </c>
      <c r="C17" s="66">
        <v>3257</v>
      </c>
      <c r="D17" s="66">
        <v>273</v>
      </c>
      <c r="E17" s="66">
        <f>882/4</f>
        <v>220.5</v>
      </c>
      <c r="F17" s="66">
        <v>0</v>
      </c>
      <c r="G17" s="66">
        <v>0</v>
      </c>
      <c r="H17" s="67">
        <f t="shared" si="0"/>
        <v>3750.5</v>
      </c>
      <c r="I17" s="66">
        <f t="shared" si="1"/>
        <v>251471025</v>
      </c>
      <c r="J17" s="66">
        <f t="shared" si="2"/>
        <v>3017652300</v>
      </c>
      <c r="K17" s="49">
        <f t="shared" si="3"/>
        <v>9052956900</v>
      </c>
    </row>
    <row r="18" spans="1:11" s="14" customFormat="1" ht="24" customHeight="1" x14ac:dyDescent="0.25">
      <c r="A18" s="12">
        <v>9</v>
      </c>
      <c r="B18" s="13" t="s">
        <v>7</v>
      </c>
      <c r="C18" s="66">
        <v>20945</v>
      </c>
      <c r="D18" s="66">
        <v>1200</v>
      </c>
      <c r="E18" s="66">
        <f>2500/4</f>
        <v>625</v>
      </c>
      <c r="F18" s="66">
        <v>0</v>
      </c>
      <c r="G18" s="66">
        <v>0</v>
      </c>
      <c r="H18" s="67">
        <f t="shared" si="0"/>
        <v>22770</v>
      </c>
      <c r="I18" s="66">
        <f t="shared" si="1"/>
        <v>1526728500</v>
      </c>
      <c r="J18" s="66">
        <f t="shared" si="2"/>
        <v>18320742000</v>
      </c>
      <c r="K18" s="49">
        <f t="shared" si="3"/>
        <v>54962226000</v>
      </c>
    </row>
    <row r="19" spans="1:11" s="14" customFormat="1" ht="24" customHeight="1" x14ac:dyDescent="0.25">
      <c r="A19" s="12">
        <v>10</v>
      </c>
      <c r="B19" s="13" t="s">
        <v>9</v>
      </c>
      <c r="C19" s="66">
        <v>6467</v>
      </c>
      <c r="D19" s="66">
        <v>547</v>
      </c>
      <c r="E19" s="66">
        <f>3022/4</f>
        <v>755.5</v>
      </c>
      <c r="F19" s="66">
        <v>0</v>
      </c>
      <c r="G19" s="66">
        <v>0</v>
      </c>
      <c r="H19" s="67">
        <f t="shared" si="0"/>
        <v>7769.5</v>
      </c>
      <c r="I19" s="66">
        <f t="shared" si="1"/>
        <v>520944975</v>
      </c>
      <c r="J19" s="66">
        <f t="shared" si="2"/>
        <v>6251339700</v>
      </c>
      <c r="K19" s="49">
        <f t="shared" si="3"/>
        <v>18754019100</v>
      </c>
    </row>
    <row r="20" spans="1:11" s="14" customFormat="1" ht="24" customHeight="1" x14ac:dyDescent="0.25">
      <c r="A20" s="12">
        <v>11</v>
      </c>
      <c r="B20" s="13" t="s">
        <v>10</v>
      </c>
      <c r="C20" s="66">
        <v>0</v>
      </c>
      <c r="D20" s="66">
        <v>342</v>
      </c>
      <c r="E20" s="66">
        <v>0</v>
      </c>
      <c r="F20" s="66">
        <v>0</v>
      </c>
      <c r="G20" s="66">
        <v>0</v>
      </c>
      <c r="H20" s="67">
        <f t="shared" si="0"/>
        <v>342</v>
      </c>
      <c r="I20" s="66">
        <f t="shared" si="1"/>
        <v>22931100</v>
      </c>
      <c r="J20" s="66">
        <f t="shared" si="2"/>
        <v>275173200</v>
      </c>
      <c r="K20" s="49">
        <f t="shared" si="3"/>
        <v>825519600</v>
      </c>
    </row>
    <row r="21" spans="1:11" s="14" customFormat="1" ht="24" customHeight="1" x14ac:dyDescent="0.25">
      <c r="A21" s="12">
        <v>12</v>
      </c>
      <c r="B21" s="13" t="s">
        <v>63</v>
      </c>
      <c r="C21" s="66">
        <v>0</v>
      </c>
      <c r="D21" s="66">
        <v>0</v>
      </c>
      <c r="E21" s="66">
        <v>0</v>
      </c>
      <c r="F21" s="66">
        <v>0</v>
      </c>
      <c r="G21" s="66">
        <v>10000</v>
      </c>
      <c r="H21" s="67">
        <f>SUM(C21:G21)</f>
        <v>10000</v>
      </c>
      <c r="I21" s="66">
        <f t="shared" si="1"/>
        <v>670500000</v>
      </c>
      <c r="J21" s="66">
        <f t="shared" si="2"/>
        <v>8046000000</v>
      </c>
      <c r="K21" s="49">
        <f t="shared" si="3"/>
        <v>24138000000</v>
      </c>
    </row>
    <row r="22" spans="1:11" s="14" customFormat="1" ht="24" customHeight="1" x14ac:dyDescent="0.25">
      <c r="A22" s="12">
        <v>13</v>
      </c>
      <c r="B22" s="13" t="s">
        <v>21</v>
      </c>
      <c r="C22" s="66">
        <v>0</v>
      </c>
      <c r="D22" s="66">
        <v>0</v>
      </c>
      <c r="E22" s="66">
        <v>0</v>
      </c>
      <c r="F22" s="66">
        <v>10500</v>
      </c>
      <c r="G22" s="66">
        <v>0</v>
      </c>
      <c r="H22" s="67">
        <f t="shared" si="0"/>
        <v>10500</v>
      </c>
      <c r="I22" s="66">
        <f t="shared" si="1"/>
        <v>704025000</v>
      </c>
      <c r="J22" s="66">
        <f t="shared" si="2"/>
        <v>8448300000</v>
      </c>
      <c r="K22" s="49">
        <f t="shared" si="3"/>
        <v>25344900000</v>
      </c>
    </row>
    <row r="23" spans="1:11" s="16" customFormat="1" ht="24" customHeight="1" x14ac:dyDescent="0.25">
      <c r="A23" s="91" t="s">
        <v>23</v>
      </c>
      <c r="B23" s="92"/>
      <c r="C23" s="67">
        <f>SUM(C10:C22)</f>
        <v>87570</v>
      </c>
      <c r="D23" s="67">
        <f t="shared" ref="D23" si="4">SUM(D10:D22)</f>
        <v>13245</v>
      </c>
      <c r="E23" s="67">
        <f t="shared" ref="E23:F23" si="5">SUM(E10:E22)</f>
        <v>5067.25</v>
      </c>
      <c r="F23" s="67">
        <f t="shared" si="5"/>
        <v>10500</v>
      </c>
      <c r="G23" s="67">
        <f>SUM(G10:G22)</f>
        <v>10000</v>
      </c>
      <c r="H23" s="67">
        <f>SUM(H10:H22)</f>
        <v>126382.25</v>
      </c>
      <c r="I23" s="67">
        <f>SUM(I10:I22)</f>
        <v>8473929863</v>
      </c>
      <c r="J23" s="67">
        <f>SUM(J10:J22)</f>
        <v>101687158356</v>
      </c>
      <c r="K23" s="49">
        <f>SUM(K10:K22)</f>
        <v>305061475068</v>
      </c>
    </row>
  </sheetData>
  <mergeCells count="14">
    <mergeCell ref="A23:B23"/>
    <mergeCell ref="A6:K6"/>
    <mergeCell ref="A1:C1"/>
    <mergeCell ref="A2:C2"/>
    <mergeCell ref="A4:K4"/>
    <mergeCell ref="A5:K5"/>
    <mergeCell ref="H1:K1"/>
    <mergeCell ref="H2:K2"/>
    <mergeCell ref="A8:A9"/>
    <mergeCell ref="B8:B9"/>
    <mergeCell ref="C8:H8"/>
    <mergeCell ref="I8:I9"/>
    <mergeCell ref="J8:J9"/>
    <mergeCell ref="K8:K9"/>
  </mergeCells>
  <printOptions horizontalCentered="1"/>
  <pageMargins left="0.17" right="0.17" top="0.25" bottom="0.25" header="0.05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5" style="2" customWidth="1"/>
    <col min="2" max="2" width="19.42578125" style="1" customWidth="1"/>
    <col min="3" max="3" width="18.140625" style="1" customWidth="1"/>
    <col min="4" max="4" width="20.7109375" style="1" customWidth="1"/>
    <col min="5" max="5" width="9.140625" style="1" customWidth="1"/>
    <col min="6" max="6" width="17" style="3" customWidth="1"/>
    <col min="7" max="7" width="13.7109375" style="3" customWidth="1"/>
    <col min="8" max="8" width="18" style="3" customWidth="1"/>
    <col min="9" max="9" width="17.5703125" style="18" customWidth="1"/>
    <col min="10" max="16384" width="9.140625" style="1"/>
  </cols>
  <sheetData>
    <row r="1" spans="1:9" s="5" customFormat="1" ht="18.75" customHeight="1" x14ac:dyDescent="0.25">
      <c r="A1" s="94" t="s">
        <v>15</v>
      </c>
      <c r="B1" s="94"/>
      <c r="C1" s="94"/>
      <c r="D1" s="46"/>
      <c r="E1" s="46"/>
      <c r="F1" s="95" t="s">
        <v>17</v>
      </c>
      <c r="G1" s="95"/>
      <c r="H1" s="95"/>
      <c r="I1" s="95"/>
    </row>
    <row r="2" spans="1:9" s="5" customFormat="1" ht="18.75" customHeight="1" x14ac:dyDescent="0.25">
      <c r="A2" s="94" t="s">
        <v>16</v>
      </c>
      <c r="B2" s="94"/>
      <c r="C2" s="94"/>
      <c r="D2" s="46"/>
      <c r="E2" s="46"/>
      <c r="F2" s="96" t="s">
        <v>18</v>
      </c>
      <c r="G2" s="96"/>
      <c r="H2" s="96"/>
      <c r="I2" s="96"/>
    </row>
    <row r="3" spans="1:9" s="5" customFormat="1" ht="18.75" x14ac:dyDescent="0.25">
      <c r="A3" s="6"/>
      <c r="F3" s="4"/>
      <c r="G3" s="4"/>
      <c r="H3" s="4"/>
      <c r="I3" s="8"/>
    </row>
    <row r="4" spans="1:9" s="5" customFormat="1" ht="18.75" x14ac:dyDescent="0.25">
      <c r="A4" s="6"/>
      <c r="F4" s="4"/>
      <c r="G4" s="4"/>
      <c r="H4" s="4"/>
      <c r="I4" s="8"/>
    </row>
    <row r="5" spans="1:9" s="5" customFormat="1" ht="18.75" customHeight="1" x14ac:dyDescent="0.25">
      <c r="A5" s="94" t="s">
        <v>26</v>
      </c>
      <c r="B5" s="94"/>
      <c r="C5" s="94"/>
      <c r="D5" s="94"/>
      <c r="E5" s="94"/>
      <c r="F5" s="94"/>
      <c r="G5" s="94"/>
      <c r="H5" s="94"/>
      <c r="I5" s="94"/>
    </row>
    <row r="6" spans="1:9" s="5" customFormat="1" ht="18.75" customHeight="1" x14ac:dyDescent="0.25">
      <c r="A6" s="94" t="s">
        <v>76</v>
      </c>
      <c r="B6" s="94"/>
      <c r="C6" s="94"/>
      <c r="D6" s="94"/>
      <c r="E6" s="94"/>
      <c r="F6" s="94"/>
      <c r="G6" s="94"/>
      <c r="H6" s="94"/>
      <c r="I6" s="94"/>
    </row>
    <row r="7" spans="1:9" s="5" customFormat="1" ht="18.75" customHeight="1" x14ac:dyDescent="0.25">
      <c r="A7" s="93" t="s">
        <v>20</v>
      </c>
      <c r="B7" s="93"/>
      <c r="C7" s="93"/>
      <c r="D7" s="93"/>
      <c r="E7" s="93"/>
      <c r="F7" s="93"/>
      <c r="G7" s="93"/>
      <c r="H7" s="93"/>
      <c r="I7" s="93"/>
    </row>
    <row r="8" spans="1:9" s="43" customFormat="1" ht="16.5" x14ac:dyDescent="0.25">
      <c r="A8" s="42"/>
      <c r="F8" s="44"/>
      <c r="G8" s="44"/>
      <c r="H8" s="44"/>
      <c r="I8" s="45"/>
    </row>
    <row r="9" spans="1:9" s="11" customFormat="1" ht="30" customHeight="1" x14ac:dyDescent="0.25">
      <c r="A9" s="97" t="s">
        <v>13</v>
      </c>
      <c r="B9" s="97" t="s">
        <v>12</v>
      </c>
      <c r="C9" s="104" t="s">
        <v>28</v>
      </c>
      <c r="D9" s="106"/>
      <c r="E9" s="105"/>
      <c r="F9" s="102" t="s">
        <v>46</v>
      </c>
      <c r="G9" s="102" t="s">
        <v>55</v>
      </c>
      <c r="H9" s="102" t="s">
        <v>54</v>
      </c>
      <c r="I9" s="102" t="s">
        <v>50</v>
      </c>
    </row>
    <row r="10" spans="1:9" s="11" customFormat="1" ht="80.099999999999994" customHeight="1" x14ac:dyDescent="0.25">
      <c r="A10" s="98"/>
      <c r="B10" s="98"/>
      <c r="C10" s="48" t="s">
        <v>42</v>
      </c>
      <c r="D10" s="47" t="s">
        <v>43</v>
      </c>
      <c r="E10" s="47" t="s">
        <v>23</v>
      </c>
      <c r="F10" s="103"/>
      <c r="G10" s="103"/>
      <c r="H10" s="103"/>
      <c r="I10" s="103"/>
    </row>
    <row r="11" spans="1:9" s="20" customFormat="1" ht="24.95" customHeight="1" x14ac:dyDescent="0.25">
      <c r="A11" s="19">
        <v>1</v>
      </c>
      <c r="B11" s="52" t="s">
        <v>22</v>
      </c>
      <c r="C11" s="65">
        <v>3376</v>
      </c>
      <c r="D11" s="65">
        <v>173</v>
      </c>
      <c r="E11" s="65">
        <f>C11+D11</f>
        <v>3549</v>
      </c>
      <c r="F11" s="68">
        <f>1490000*4.5%*30%*E11</f>
        <v>71388135</v>
      </c>
      <c r="G11" s="68">
        <f>1490000*4.5%*70%*E11</f>
        <v>166572315</v>
      </c>
      <c r="H11" s="68">
        <f>G11*12</f>
        <v>1998867780</v>
      </c>
      <c r="I11" s="49">
        <f>G11*36</f>
        <v>5996603340</v>
      </c>
    </row>
    <row r="12" spans="1:9" s="21" customFormat="1" ht="24.95" customHeight="1" x14ac:dyDescent="0.25">
      <c r="A12" s="104" t="s">
        <v>23</v>
      </c>
      <c r="B12" s="105"/>
      <c r="C12" s="49">
        <f t="shared" ref="C12:I12" si="0">SUM(C11:C11)</f>
        <v>3376</v>
      </c>
      <c r="D12" s="49">
        <f t="shared" si="0"/>
        <v>173</v>
      </c>
      <c r="E12" s="49">
        <f t="shared" si="0"/>
        <v>3549</v>
      </c>
      <c r="F12" s="49">
        <f t="shared" si="0"/>
        <v>71388135</v>
      </c>
      <c r="G12" s="49">
        <f t="shared" si="0"/>
        <v>166572315</v>
      </c>
      <c r="H12" s="49">
        <f t="shared" si="0"/>
        <v>1998867780</v>
      </c>
      <c r="I12" s="49">
        <f t="shared" si="0"/>
        <v>5996603340</v>
      </c>
    </row>
    <row r="13" spans="1:9" x14ac:dyDescent="0.25">
      <c r="F13" s="10"/>
    </row>
  </sheetData>
  <mergeCells count="15">
    <mergeCell ref="A2:C2"/>
    <mergeCell ref="F1:I1"/>
    <mergeCell ref="F2:I2"/>
    <mergeCell ref="A12:B12"/>
    <mergeCell ref="A7:I7"/>
    <mergeCell ref="A5:I5"/>
    <mergeCell ref="A6:I6"/>
    <mergeCell ref="A9:A10"/>
    <mergeCell ref="B9:B10"/>
    <mergeCell ref="C9:E9"/>
    <mergeCell ref="F9:F10"/>
    <mergeCell ref="G9:G10"/>
    <mergeCell ref="H9:H10"/>
    <mergeCell ref="I9:I10"/>
    <mergeCell ref="A1:C1"/>
  </mergeCells>
  <printOptions horizontalCentered="1"/>
  <pageMargins left="0.2" right="0.2" top="0.25" bottom="0.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3" zoomScaleNormal="100" workbookViewId="0">
      <selection activeCell="C16" sqref="C16"/>
    </sheetView>
  </sheetViews>
  <sheetFormatPr defaultColWidth="9.140625" defaultRowHeight="15" x14ac:dyDescent="0.25"/>
  <cols>
    <col min="1" max="1" width="6.42578125" style="2" customWidth="1"/>
    <col min="2" max="2" width="23.140625" style="1" customWidth="1"/>
    <col min="3" max="3" width="16.140625" style="3" customWidth="1"/>
    <col min="4" max="4" width="25.85546875" style="3" customWidth="1"/>
    <col min="5" max="5" width="19.5703125" style="3" customWidth="1"/>
    <col min="6" max="6" width="23.7109375" style="3" customWidth="1"/>
    <col min="7" max="7" width="24.28515625" style="18" customWidth="1"/>
    <col min="8" max="16384" width="9.140625" style="1"/>
  </cols>
  <sheetData>
    <row r="1" spans="1:7" s="5" customFormat="1" ht="18.75" customHeight="1" x14ac:dyDescent="0.25">
      <c r="A1" s="94" t="s">
        <v>15</v>
      </c>
      <c r="B1" s="94"/>
      <c r="C1" s="94"/>
      <c r="D1" s="7"/>
      <c r="E1" s="95" t="s">
        <v>17</v>
      </c>
      <c r="F1" s="95"/>
      <c r="G1" s="95"/>
    </row>
    <row r="2" spans="1:7" s="5" customFormat="1" ht="18.75" customHeight="1" x14ac:dyDescent="0.25">
      <c r="A2" s="94" t="s">
        <v>16</v>
      </c>
      <c r="B2" s="94"/>
      <c r="C2" s="94"/>
      <c r="D2" s="8"/>
      <c r="E2" s="96" t="s">
        <v>18</v>
      </c>
      <c r="F2" s="96"/>
      <c r="G2" s="96"/>
    </row>
    <row r="3" spans="1:7" s="5" customFormat="1" ht="18.75" x14ac:dyDescent="0.25">
      <c r="A3" s="6"/>
      <c r="C3" s="4"/>
      <c r="D3" s="4"/>
      <c r="E3" s="4"/>
      <c r="F3" s="4"/>
      <c r="G3" s="8"/>
    </row>
    <row r="4" spans="1:7" s="5" customFormat="1" ht="18.75" x14ac:dyDescent="0.25">
      <c r="A4" s="6"/>
      <c r="C4" s="4"/>
      <c r="D4" s="4"/>
      <c r="E4" s="4"/>
      <c r="F4" s="4"/>
      <c r="G4" s="8"/>
    </row>
    <row r="5" spans="1:7" s="5" customFormat="1" ht="18.75" customHeight="1" x14ac:dyDescent="0.25">
      <c r="A5" s="94" t="s">
        <v>26</v>
      </c>
      <c r="B5" s="94"/>
      <c r="C5" s="94"/>
      <c r="D5" s="94"/>
      <c r="E5" s="94"/>
      <c r="F5" s="94"/>
      <c r="G5" s="94"/>
    </row>
    <row r="6" spans="1:7" s="5" customFormat="1" ht="18.75" customHeight="1" x14ac:dyDescent="0.25">
      <c r="A6" s="94" t="s">
        <v>27</v>
      </c>
      <c r="B6" s="94"/>
      <c r="C6" s="94"/>
      <c r="D6" s="94"/>
      <c r="E6" s="94"/>
      <c r="F6" s="94"/>
      <c r="G6" s="94"/>
    </row>
    <row r="7" spans="1:7" s="5" customFormat="1" ht="18.75" customHeight="1" x14ac:dyDescent="0.25">
      <c r="A7" s="93" t="s">
        <v>20</v>
      </c>
      <c r="B7" s="93"/>
      <c r="C7" s="93"/>
      <c r="D7" s="93"/>
      <c r="E7" s="93"/>
      <c r="F7" s="93"/>
      <c r="G7" s="93"/>
    </row>
    <row r="8" spans="1:7" s="43" customFormat="1" ht="16.5" x14ac:dyDescent="0.25">
      <c r="A8" s="42"/>
      <c r="C8" s="44"/>
      <c r="D8" s="44"/>
      <c r="E8" s="44"/>
      <c r="F8" s="44"/>
      <c r="G8" s="45"/>
    </row>
    <row r="9" spans="1:7" s="32" customFormat="1" ht="69.95" customHeight="1" x14ac:dyDescent="0.25">
      <c r="A9" s="40" t="s">
        <v>13</v>
      </c>
      <c r="B9" s="40" t="s">
        <v>12</v>
      </c>
      <c r="C9" s="33" t="s">
        <v>39</v>
      </c>
      <c r="D9" s="33" t="s">
        <v>45</v>
      </c>
      <c r="E9" s="33" t="s">
        <v>57</v>
      </c>
      <c r="F9" s="41" t="s">
        <v>56</v>
      </c>
      <c r="G9" s="33" t="s">
        <v>50</v>
      </c>
    </row>
    <row r="10" spans="1:7" s="36" customFormat="1" ht="24.95" customHeight="1" x14ac:dyDescent="0.25">
      <c r="A10" s="34">
        <v>1</v>
      </c>
      <c r="B10" s="35" t="s">
        <v>0</v>
      </c>
      <c r="C10" s="64">
        <v>819</v>
      </c>
      <c r="D10" s="64">
        <f t="shared" ref="D10:D20" si="0">1490000*4.5%*70%*C10</f>
        <v>38439765</v>
      </c>
      <c r="E10" s="64">
        <f>1490000*4.5%*30%*C10</f>
        <v>16474185</v>
      </c>
      <c r="F10" s="64">
        <f>E10*12</f>
        <v>197690220</v>
      </c>
      <c r="G10" s="55">
        <f>E10*36</f>
        <v>593070660</v>
      </c>
    </row>
    <row r="11" spans="1:7" s="36" customFormat="1" ht="24.95" customHeight="1" x14ac:dyDescent="0.25">
      <c r="A11" s="34">
        <v>2</v>
      </c>
      <c r="B11" s="35" t="s">
        <v>2</v>
      </c>
      <c r="C11" s="64">
        <v>2815</v>
      </c>
      <c r="D11" s="64">
        <f t="shared" si="0"/>
        <v>132122025</v>
      </c>
      <c r="E11" s="64">
        <f t="shared" ref="E11:E20" si="1">1490000*4.5%*30%*C11</f>
        <v>56623725</v>
      </c>
      <c r="F11" s="64">
        <f t="shared" ref="F11:F19" si="2">E11*12</f>
        <v>679484700</v>
      </c>
      <c r="G11" s="55">
        <f t="shared" ref="G11:G20" si="3">E11*36</f>
        <v>2038454100</v>
      </c>
    </row>
    <row r="12" spans="1:7" s="36" customFormat="1" ht="24.95" customHeight="1" x14ac:dyDescent="0.25">
      <c r="A12" s="34">
        <v>3</v>
      </c>
      <c r="B12" s="35" t="s">
        <v>3</v>
      </c>
      <c r="C12" s="64">
        <v>2367</v>
      </c>
      <c r="D12" s="64">
        <f t="shared" si="0"/>
        <v>111095145</v>
      </c>
      <c r="E12" s="64">
        <f t="shared" si="1"/>
        <v>47612205</v>
      </c>
      <c r="F12" s="64">
        <f t="shared" si="2"/>
        <v>571346460</v>
      </c>
      <c r="G12" s="55">
        <f t="shared" si="3"/>
        <v>1714039380</v>
      </c>
    </row>
    <row r="13" spans="1:7" s="36" customFormat="1" ht="24.95" customHeight="1" x14ac:dyDescent="0.25">
      <c r="A13" s="34">
        <v>4</v>
      </c>
      <c r="B13" s="37" t="s">
        <v>1</v>
      </c>
      <c r="C13" s="64">
        <v>635</v>
      </c>
      <c r="D13" s="64">
        <f t="shared" si="0"/>
        <v>29803725</v>
      </c>
      <c r="E13" s="64">
        <f t="shared" si="1"/>
        <v>12773025</v>
      </c>
      <c r="F13" s="64">
        <f t="shared" si="2"/>
        <v>153276300</v>
      </c>
      <c r="G13" s="55">
        <f t="shared" si="3"/>
        <v>459828900</v>
      </c>
    </row>
    <row r="14" spans="1:7" s="36" customFormat="1" ht="24.95" customHeight="1" x14ac:dyDescent="0.25">
      <c r="A14" s="34">
        <v>5</v>
      </c>
      <c r="B14" s="35" t="s">
        <v>4</v>
      </c>
      <c r="C14" s="64">
        <v>548</v>
      </c>
      <c r="D14" s="64">
        <f t="shared" si="0"/>
        <v>25720380</v>
      </c>
      <c r="E14" s="64">
        <f t="shared" si="1"/>
        <v>11023020</v>
      </c>
      <c r="F14" s="64">
        <f t="shared" si="2"/>
        <v>132276240</v>
      </c>
      <c r="G14" s="55">
        <f t="shared" si="3"/>
        <v>396828720</v>
      </c>
    </row>
    <row r="15" spans="1:7" s="36" customFormat="1" ht="24.95" customHeight="1" x14ac:dyDescent="0.25">
      <c r="A15" s="34">
        <v>6</v>
      </c>
      <c r="B15" s="35" t="s">
        <v>5</v>
      </c>
      <c r="C15" s="64">
        <v>2463</v>
      </c>
      <c r="D15" s="64">
        <f t="shared" si="0"/>
        <v>115600905</v>
      </c>
      <c r="E15" s="64">
        <f t="shared" si="1"/>
        <v>49543245</v>
      </c>
      <c r="F15" s="64">
        <f t="shared" si="2"/>
        <v>594518940</v>
      </c>
      <c r="G15" s="55">
        <f t="shared" si="3"/>
        <v>1783556820</v>
      </c>
    </row>
    <row r="16" spans="1:7" s="36" customFormat="1" ht="24.95" customHeight="1" x14ac:dyDescent="0.25">
      <c r="A16" s="34">
        <v>7</v>
      </c>
      <c r="B16" s="35" t="s">
        <v>6</v>
      </c>
      <c r="C16" s="64">
        <v>7887</v>
      </c>
      <c r="D16" s="64">
        <f t="shared" si="0"/>
        <v>370176345</v>
      </c>
      <c r="E16" s="64">
        <f t="shared" si="1"/>
        <v>158647005</v>
      </c>
      <c r="F16" s="64">
        <f t="shared" si="2"/>
        <v>1903764060</v>
      </c>
      <c r="G16" s="55">
        <f t="shared" si="3"/>
        <v>5711292180</v>
      </c>
    </row>
    <row r="17" spans="1:7" s="36" customFormat="1" ht="24.95" customHeight="1" x14ac:dyDescent="0.25">
      <c r="A17" s="34">
        <v>8</v>
      </c>
      <c r="B17" s="35" t="s">
        <v>8</v>
      </c>
      <c r="C17" s="64">
        <v>1067</v>
      </c>
      <c r="D17" s="64">
        <f t="shared" si="0"/>
        <v>50079645</v>
      </c>
      <c r="E17" s="64">
        <f t="shared" si="1"/>
        <v>21462705</v>
      </c>
      <c r="F17" s="64">
        <f t="shared" si="2"/>
        <v>257552460</v>
      </c>
      <c r="G17" s="55">
        <f t="shared" si="3"/>
        <v>772657380</v>
      </c>
    </row>
    <row r="18" spans="1:7" s="36" customFormat="1" ht="24.95" customHeight="1" x14ac:dyDescent="0.25">
      <c r="A18" s="34">
        <v>9</v>
      </c>
      <c r="B18" s="35" t="s">
        <v>7</v>
      </c>
      <c r="C18" s="64">
        <v>2695</v>
      </c>
      <c r="D18" s="64">
        <f t="shared" si="0"/>
        <v>126489825</v>
      </c>
      <c r="E18" s="64">
        <f t="shared" si="1"/>
        <v>54209925</v>
      </c>
      <c r="F18" s="64">
        <f t="shared" si="2"/>
        <v>650519100</v>
      </c>
      <c r="G18" s="55">
        <f t="shared" si="3"/>
        <v>1951557300</v>
      </c>
    </row>
    <row r="19" spans="1:7" s="36" customFormat="1" ht="24.95" customHeight="1" x14ac:dyDescent="0.25">
      <c r="A19" s="34">
        <v>10</v>
      </c>
      <c r="B19" s="35" t="s">
        <v>9</v>
      </c>
      <c r="C19" s="64">
        <v>4387</v>
      </c>
      <c r="D19" s="64">
        <f t="shared" si="0"/>
        <v>205903845</v>
      </c>
      <c r="E19" s="64">
        <f t="shared" si="1"/>
        <v>88244505</v>
      </c>
      <c r="F19" s="64">
        <f t="shared" si="2"/>
        <v>1058934060</v>
      </c>
      <c r="G19" s="55">
        <f t="shared" si="3"/>
        <v>3176802180</v>
      </c>
    </row>
    <row r="20" spans="1:7" s="36" customFormat="1" ht="24.95" customHeight="1" x14ac:dyDescent="0.25">
      <c r="A20" s="34">
        <v>11</v>
      </c>
      <c r="B20" s="35" t="s">
        <v>10</v>
      </c>
      <c r="C20" s="64">
        <v>1494</v>
      </c>
      <c r="D20" s="64">
        <f t="shared" si="0"/>
        <v>70120890</v>
      </c>
      <c r="E20" s="64">
        <f t="shared" si="1"/>
        <v>30051810</v>
      </c>
      <c r="F20" s="64">
        <f>E20*12</f>
        <v>360621720</v>
      </c>
      <c r="G20" s="55">
        <f t="shared" si="3"/>
        <v>1081865160</v>
      </c>
    </row>
    <row r="21" spans="1:7" s="39" customFormat="1" ht="24.95" customHeight="1" x14ac:dyDescent="0.25">
      <c r="A21" s="84" t="s">
        <v>23</v>
      </c>
      <c r="B21" s="85"/>
      <c r="C21" s="55">
        <f>SUM(C10:C20)</f>
        <v>27177</v>
      </c>
      <c r="D21" s="55">
        <f>SUM(D10:D20)</f>
        <v>1275552495</v>
      </c>
      <c r="E21" s="55">
        <f>SUM(E10:E20)</f>
        <v>546665355</v>
      </c>
      <c r="F21" s="55">
        <f>SUM(F10:F20)</f>
        <v>6559984260</v>
      </c>
      <c r="G21" s="55">
        <f>SUM(G10:G20)</f>
        <v>19679952780</v>
      </c>
    </row>
    <row r="22" spans="1:7" x14ac:dyDescent="0.25">
      <c r="C22" s="10"/>
    </row>
  </sheetData>
  <mergeCells count="8">
    <mergeCell ref="A21:B21"/>
    <mergeCell ref="E1:G1"/>
    <mergeCell ref="E2:G2"/>
    <mergeCell ref="A5:G5"/>
    <mergeCell ref="A6:G6"/>
    <mergeCell ref="A7:G7"/>
    <mergeCell ref="A1:C1"/>
    <mergeCell ref="A2:C2"/>
  </mergeCells>
  <printOptions horizontalCentered="1"/>
  <pageMargins left="0.2" right="0.2" top="0.25" bottom="0.25" header="0.05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Normal="100" workbookViewId="0">
      <selection activeCell="F9" sqref="F9:F10"/>
    </sheetView>
  </sheetViews>
  <sheetFormatPr defaultColWidth="9.140625" defaultRowHeight="15" x14ac:dyDescent="0.25"/>
  <cols>
    <col min="1" max="1" width="4.5703125" style="2" customWidth="1"/>
    <col min="2" max="2" width="19.42578125" style="1" customWidth="1"/>
    <col min="3" max="4" width="15.140625" style="3" customWidth="1"/>
    <col min="5" max="5" width="12.140625" style="3" customWidth="1"/>
    <col min="6" max="7" width="17.7109375" style="3" customWidth="1"/>
    <col min="8" max="8" width="19.85546875" style="3" customWidth="1"/>
    <col min="9" max="9" width="17.7109375" style="3" customWidth="1"/>
    <col min="10" max="16384" width="9.140625" style="1"/>
  </cols>
  <sheetData>
    <row r="1" spans="1:9" s="5" customFormat="1" ht="18.75" customHeight="1" x14ac:dyDescent="0.25">
      <c r="A1" s="94" t="s">
        <v>15</v>
      </c>
      <c r="B1" s="94"/>
      <c r="C1" s="94"/>
      <c r="D1" s="4"/>
      <c r="E1" s="4"/>
      <c r="F1" s="95" t="s">
        <v>17</v>
      </c>
      <c r="G1" s="95"/>
      <c r="H1" s="95"/>
      <c r="I1" s="95"/>
    </row>
    <row r="2" spans="1:9" s="5" customFormat="1" ht="18.75" customHeight="1" x14ac:dyDescent="0.25">
      <c r="A2" s="94" t="s">
        <v>16</v>
      </c>
      <c r="B2" s="94"/>
      <c r="C2" s="94"/>
      <c r="D2" s="4"/>
      <c r="E2" s="4"/>
      <c r="F2" s="96" t="s">
        <v>18</v>
      </c>
      <c r="G2" s="96"/>
      <c r="H2" s="96"/>
      <c r="I2" s="96"/>
    </row>
    <row r="3" spans="1:9" s="5" customFormat="1" ht="18.75" x14ac:dyDescent="0.25">
      <c r="A3" s="6"/>
      <c r="C3" s="4"/>
      <c r="D3" s="4"/>
      <c r="E3" s="4"/>
      <c r="F3" s="4"/>
      <c r="G3" s="4"/>
      <c r="H3" s="4"/>
      <c r="I3" s="4"/>
    </row>
    <row r="4" spans="1:9" s="5" customFormat="1" ht="10.5" customHeight="1" x14ac:dyDescent="0.25">
      <c r="A4" s="6"/>
      <c r="C4" s="4"/>
      <c r="D4" s="4"/>
      <c r="E4" s="4"/>
      <c r="F4" s="4"/>
      <c r="G4" s="4"/>
      <c r="H4" s="4"/>
      <c r="I4" s="4"/>
    </row>
    <row r="5" spans="1:9" s="5" customFormat="1" ht="18.75" customHeight="1" x14ac:dyDescent="0.25">
      <c r="A5" s="94" t="s">
        <v>26</v>
      </c>
      <c r="B5" s="94"/>
      <c r="C5" s="94"/>
      <c r="D5" s="94"/>
      <c r="E5" s="94"/>
      <c r="F5" s="94"/>
      <c r="G5" s="94"/>
      <c r="H5" s="94"/>
      <c r="I5" s="94"/>
    </row>
    <row r="6" spans="1:9" s="5" customFormat="1" ht="18.75" customHeight="1" x14ac:dyDescent="0.25">
      <c r="A6" s="94" t="s">
        <v>25</v>
      </c>
      <c r="B6" s="94"/>
      <c r="C6" s="94"/>
      <c r="D6" s="94"/>
      <c r="E6" s="94"/>
      <c r="F6" s="94"/>
      <c r="G6" s="94"/>
      <c r="H6" s="94"/>
      <c r="I6" s="94"/>
    </row>
    <row r="7" spans="1:9" s="5" customFormat="1" ht="18.75" customHeight="1" x14ac:dyDescent="0.25">
      <c r="A7" s="93" t="s">
        <v>20</v>
      </c>
      <c r="B7" s="93"/>
      <c r="C7" s="93"/>
      <c r="D7" s="93"/>
      <c r="E7" s="93"/>
      <c r="F7" s="93"/>
      <c r="G7" s="93"/>
      <c r="H7" s="93"/>
      <c r="I7" s="93"/>
    </row>
    <row r="8" spans="1:9" ht="9" customHeight="1" x14ac:dyDescent="0.25"/>
    <row r="9" spans="1:9" s="11" customFormat="1" ht="30" customHeight="1" x14ac:dyDescent="0.25">
      <c r="A9" s="107" t="s">
        <v>13</v>
      </c>
      <c r="B9" s="107" t="s">
        <v>12</v>
      </c>
      <c r="C9" s="104" t="s">
        <v>28</v>
      </c>
      <c r="D9" s="106"/>
      <c r="E9" s="105"/>
      <c r="F9" s="102" t="s">
        <v>46</v>
      </c>
      <c r="G9" s="102" t="s">
        <v>58</v>
      </c>
      <c r="H9" s="102" t="s">
        <v>59</v>
      </c>
      <c r="I9" s="102" t="s">
        <v>50</v>
      </c>
    </row>
    <row r="10" spans="1:9" s="11" customFormat="1" ht="83.25" customHeight="1" x14ac:dyDescent="0.25">
      <c r="A10" s="107"/>
      <c r="B10" s="107"/>
      <c r="C10" s="50" t="s">
        <v>44</v>
      </c>
      <c r="D10" s="17" t="s">
        <v>14</v>
      </c>
      <c r="E10" s="17" t="s">
        <v>49</v>
      </c>
      <c r="F10" s="103"/>
      <c r="G10" s="103"/>
      <c r="H10" s="103"/>
      <c r="I10" s="103"/>
    </row>
    <row r="11" spans="1:9" s="14" customFormat="1" ht="24.95" customHeight="1" x14ac:dyDescent="0.25">
      <c r="A11" s="12">
        <v>1</v>
      </c>
      <c r="B11" s="13" t="s">
        <v>0</v>
      </c>
      <c r="C11" s="66">
        <v>0</v>
      </c>
      <c r="D11" s="66">
        <v>0</v>
      </c>
      <c r="E11" s="67">
        <f>C11+D11</f>
        <v>0</v>
      </c>
      <c r="F11" s="66">
        <f>1490000*4.5%*30%*E11</f>
        <v>0</v>
      </c>
      <c r="G11" s="66">
        <f>1490000*4.5%*20%*E11</f>
        <v>0</v>
      </c>
      <c r="H11" s="66">
        <f>G11*12</f>
        <v>0</v>
      </c>
      <c r="I11" s="49">
        <f>G11*36</f>
        <v>0</v>
      </c>
    </row>
    <row r="12" spans="1:9" s="14" customFormat="1" ht="24.95" customHeight="1" x14ac:dyDescent="0.25">
      <c r="A12" s="12">
        <v>2</v>
      </c>
      <c r="B12" s="13" t="s">
        <v>2</v>
      </c>
      <c r="C12" s="66">
        <v>0</v>
      </c>
      <c r="D12" s="66">
        <v>0</v>
      </c>
      <c r="E12" s="67">
        <f t="shared" ref="E12:E22" si="0">C12+D12</f>
        <v>0</v>
      </c>
      <c r="F12" s="66">
        <f t="shared" ref="F12:F22" si="1">1490000*4.5%*30%*E12</f>
        <v>0</v>
      </c>
      <c r="G12" s="66">
        <f t="shared" ref="G12:G22" si="2">1490000*4.5%*20%*E12</f>
        <v>0</v>
      </c>
      <c r="H12" s="66">
        <f t="shared" ref="H12:H22" si="3">G12*12</f>
        <v>0</v>
      </c>
      <c r="I12" s="49">
        <f t="shared" ref="I12:I22" si="4">G12*36</f>
        <v>0</v>
      </c>
    </row>
    <row r="13" spans="1:9" s="14" customFormat="1" ht="24.95" customHeight="1" x14ac:dyDescent="0.25">
      <c r="A13" s="12">
        <v>3</v>
      </c>
      <c r="B13" s="13" t="s">
        <v>3</v>
      </c>
      <c r="C13" s="66">
        <v>0</v>
      </c>
      <c r="D13" s="66">
        <v>3376</v>
      </c>
      <c r="E13" s="67">
        <f t="shared" si="0"/>
        <v>3376</v>
      </c>
      <c r="F13" s="66">
        <f t="shared" si="1"/>
        <v>67908240</v>
      </c>
      <c r="G13" s="66">
        <f>1490000*4.5%*20%*E13</f>
        <v>45272160</v>
      </c>
      <c r="H13" s="66">
        <f t="shared" si="3"/>
        <v>543265920</v>
      </c>
      <c r="I13" s="49">
        <f t="shared" si="4"/>
        <v>1629797760</v>
      </c>
    </row>
    <row r="14" spans="1:9" s="14" customFormat="1" ht="24.95" customHeight="1" x14ac:dyDescent="0.25">
      <c r="A14" s="12">
        <v>4</v>
      </c>
      <c r="B14" s="13" t="s">
        <v>1</v>
      </c>
      <c r="C14" s="66">
        <v>0</v>
      </c>
      <c r="D14" s="66">
        <v>2600</v>
      </c>
      <c r="E14" s="67">
        <f t="shared" si="0"/>
        <v>2600</v>
      </c>
      <c r="F14" s="66">
        <f t="shared" si="1"/>
        <v>52299000</v>
      </c>
      <c r="G14" s="66">
        <f t="shared" si="2"/>
        <v>34866000</v>
      </c>
      <c r="H14" s="66">
        <f t="shared" si="3"/>
        <v>418392000</v>
      </c>
      <c r="I14" s="49">
        <f t="shared" si="4"/>
        <v>1255176000</v>
      </c>
    </row>
    <row r="15" spans="1:9" s="14" customFormat="1" ht="24.95" customHeight="1" x14ac:dyDescent="0.25">
      <c r="A15" s="12">
        <v>5</v>
      </c>
      <c r="B15" s="13" t="s">
        <v>4</v>
      </c>
      <c r="C15" s="66">
        <v>0</v>
      </c>
      <c r="D15" s="66">
        <v>0</v>
      </c>
      <c r="E15" s="67">
        <f t="shared" si="0"/>
        <v>0</v>
      </c>
      <c r="F15" s="66">
        <f t="shared" si="1"/>
        <v>0</v>
      </c>
      <c r="G15" s="66">
        <f t="shared" si="2"/>
        <v>0</v>
      </c>
      <c r="H15" s="66">
        <f t="shared" si="3"/>
        <v>0</v>
      </c>
      <c r="I15" s="49">
        <f t="shared" si="4"/>
        <v>0</v>
      </c>
    </row>
    <row r="16" spans="1:9" s="14" customFormat="1" ht="24.95" customHeight="1" x14ac:dyDescent="0.25">
      <c r="A16" s="12">
        <v>6</v>
      </c>
      <c r="B16" s="13" t="s">
        <v>5</v>
      </c>
      <c r="C16" s="66">
        <v>0</v>
      </c>
      <c r="D16" s="66">
        <v>0</v>
      </c>
      <c r="E16" s="67">
        <f t="shared" si="0"/>
        <v>0</v>
      </c>
      <c r="F16" s="66">
        <f t="shared" si="1"/>
        <v>0</v>
      </c>
      <c r="G16" s="66">
        <f t="shared" si="2"/>
        <v>0</v>
      </c>
      <c r="H16" s="66">
        <f t="shared" si="3"/>
        <v>0</v>
      </c>
      <c r="I16" s="49">
        <f t="shared" si="4"/>
        <v>0</v>
      </c>
    </row>
    <row r="17" spans="1:9" s="14" customFormat="1" ht="24.95" customHeight="1" x14ac:dyDescent="0.25">
      <c r="A17" s="12">
        <v>7</v>
      </c>
      <c r="B17" s="13" t="s">
        <v>6</v>
      </c>
      <c r="C17" s="66">
        <v>0</v>
      </c>
      <c r="D17" s="66">
        <v>1000</v>
      </c>
      <c r="E17" s="67">
        <f t="shared" si="0"/>
        <v>1000</v>
      </c>
      <c r="F17" s="66">
        <f t="shared" si="1"/>
        <v>20115000</v>
      </c>
      <c r="G17" s="66">
        <f t="shared" si="2"/>
        <v>13410000</v>
      </c>
      <c r="H17" s="66">
        <f t="shared" si="3"/>
        <v>160920000</v>
      </c>
      <c r="I17" s="49">
        <f t="shared" si="4"/>
        <v>482760000</v>
      </c>
    </row>
    <row r="18" spans="1:9" s="14" customFormat="1" ht="24.95" customHeight="1" x14ac:dyDescent="0.25">
      <c r="A18" s="12">
        <v>8</v>
      </c>
      <c r="B18" s="13" t="s">
        <v>8</v>
      </c>
      <c r="C18" s="66">
        <v>0</v>
      </c>
      <c r="D18" s="66">
        <v>731</v>
      </c>
      <c r="E18" s="67">
        <f t="shared" si="0"/>
        <v>731</v>
      </c>
      <c r="F18" s="66">
        <f t="shared" si="1"/>
        <v>14704065</v>
      </c>
      <c r="G18" s="66">
        <f t="shared" si="2"/>
        <v>9802710</v>
      </c>
      <c r="H18" s="66">
        <f t="shared" si="3"/>
        <v>117632520</v>
      </c>
      <c r="I18" s="49">
        <f t="shared" si="4"/>
        <v>352897560</v>
      </c>
    </row>
    <row r="19" spans="1:9" s="14" customFormat="1" ht="24.95" customHeight="1" x14ac:dyDescent="0.25">
      <c r="A19" s="12">
        <v>9</v>
      </c>
      <c r="B19" s="13" t="s">
        <v>7</v>
      </c>
      <c r="C19" s="66">
        <v>0</v>
      </c>
      <c r="D19" s="66">
        <v>0</v>
      </c>
      <c r="E19" s="67">
        <f t="shared" si="0"/>
        <v>0</v>
      </c>
      <c r="F19" s="66">
        <f t="shared" si="1"/>
        <v>0</v>
      </c>
      <c r="G19" s="66">
        <f t="shared" si="2"/>
        <v>0</v>
      </c>
      <c r="H19" s="66">
        <f t="shared" si="3"/>
        <v>0</v>
      </c>
      <c r="I19" s="49">
        <f t="shared" si="4"/>
        <v>0</v>
      </c>
    </row>
    <row r="20" spans="1:9" s="14" customFormat="1" ht="24.95" customHeight="1" x14ac:dyDescent="0.25">
      <c r="A20" s="12">
        <v>10</v>
      </c>
      <c r="B20" s="13" t="s">
        <v>9</v>
      </c>
      <c r="C20" s="66">
        <v>0</v>
      </c>
      <c r="D20" s="66">
        <v>2060</v>
      </c>
      <c r="E20" s="67">
        <f t="shared" si="0"/>
        <v>2060</v>
      </c>
      <c r="F20" s="66">
        <f t="shared" si="1"/>
        <v>41436900</v>
      </c>
      <c r="G20" s="66">
        <f t="shared" si="2"/>
        <v>27624600</v>
      </c>
      <c r="H20" s="66">
        <f t="shared" si="3"/>
        <v>331495200</v>
      </c>
      <c r="I20" s="49">
        <f t="shared" si="4"/>
        <v>994485600</v>
      </c>
    </row>
    <row r="21" spans="1:9" s="14" customFormat="1" ht="24.95" customHeight="1" x14ac:dyDescent="0.25">
      <c r="A21" s="12">
        <v>11</v>
      </c>
      <c r="B21" s="13" t="s">
        <v>10</v>
      </c>
      <c r="C21" s="66">
        <v>0</v>
      </c>
      <c r="D21" s="66">
        <v>9081</v>
      </c>
      <c r="E21" s="67">
        <f t="shared" si="0"/>
        <v>9081</v>
      </c>
      <c r="F21" s="66">
        <f t="shared" si="1"/>
        <v>182664315</v>
      </c>
      <c r="G21" s="66">
        <f t="shared" si="2"/>
        <v>121776210</v>
      </c>
      <c r="H21" s="66">
        <f t="shared" si="3"/>
        <v>1461314520</v>
      </c>
      <c r="I21" s="49">
        <f t="shared" si="4"/>
        <v>4383943560</v>
      </c>
    </row>
    <row r="22" spans="1:9" s="14" customFormat="1" ht="24.95" customHeight="1" x14ac:dyDescent="0.25">
      <c r="A22" s="12">
        <v>12</v>
      </c>
      <c r="B22" s="13" t="s">
        <v>22</v>
      </c>
      <c r="C22" s="66">
        <v>44301</v>
      </c>
      <c r="D22" s="66">
        <v>0</v>
      </c>
      <c r="E22" s="67">
        <f t="shared" si="0"/>
        <v>44301</v>
      </c>
      <c r="F22" s="66">
        <f t="shared" si="1"/>
        <v>891114615</v>
      </c>
      <c r="G22" s="66">
        <f t="shared" si="2"/>
        <v>594076410</v>
      </c>
      <c r="H22" s="66">
        <f t="shared" si="3"/>
        <v>7128916920</v>
      </c>
      <c r="I22" s="49">
        <f t="shared" si="4"/>
        <v>21386750760</v>
      </c>
    </row>
    <row r="23" spans="1:9" s="16" customFormat="1" ht="24.95" customHeight="1" x14ac:dyDescent="0.25">
      <c r="A23" s="91" t="s">
        <v>23</v>
      </c>
      <c r="B23" s="92"/>
      <c r="C23" s="67">
        <f>SUM(C11:C22)</f>
        <v>44301</v>
      </c>
      <c r="D23" s="67">
        <f t="shared" ref="D23:I23" si="5">SUM(D11:D22)</f>
        <v>18848</v>
      </c>
      <c r="E23" s="67">
        <f t="shared" si="5"/>
        <v>63149</v>
      </c>
      <c r="F23" s="67">
        <f t="shared" si="5"/>
        <v>1270242135</v>
      </c>
      <c r="G23" s="67">
        <f t="shared" si="5"/>
        <v>846828090</v>
      </c>
      <c r="H23" s="67">
        <f t="shared" si="5"/>
        <v>10161937080</v>
      </c>
      <c r="I23" s="49">
        <f t="shared" si="5"/>
        <v>30485811240</v>
      </c>
    </row>
    <row r="24" spans="1:9" x14ac:dyDescent="0.25">
      <c r="C24" s="10"/>
    </row>
    <row r="26" spans="1:9" x14ac:dyDescent="0.25">
      <c r="D26" s="10"/>
    </row>
    <row r="27" spans="1:9" x14ac:dyDescent="0.25">
      <c r="D27" s="10"/>
    </row>
  </sheetData>
  <mergeCells count="15">
    <mergeCell ref="I9:I10"/>
    <mergeCell ref="F1:I1"/>
    <mergeCell ref="F2:I2"/>
    <mergeCell ref="C9:E9"/>
    <mergeCell ref="A23:B23"/>
    <mergeCell ref="F9:F10"/>
    <mergeCell ref="G9:G10"/>
    <mergeCell ref="A1:C1"/>
    <mergeCell ref="A2:C2"/>
    <mergeCell ref="A5:I5"/>
    <mergeCell ref="A6:I6"/>
    <mergeCell ref="A9:A10"/>
    <mergeCell ref="B9:B10"/>
    <mergeCell ref="A7:I7"/>
    <mergeCell ref="H9:H10"/>
  </mergeCells>
  <printOptions horizontalCentered="1"/>
  <pageMargins left="0.17" right="0.17" top="0.25" bottom="0.2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0" workbookViewId="0">
      <selection activeCell="B26" sqref="B26"/>
    </sheetView>
  </sheetViews>
  <sheetFormatPr defaultColWidth="9.140625" defaultRowHeight="15" x14ac:dyDescent="0.25"/>
  <cols>
    <col min="1" max="1" width="4.85546875" customWidth="1"/>
    <col min="2" max="2" width="61" customWidth="1"/>
    <col min="3" max="4" width="22.5703125" style="74" customWidth="1"/>
    <col min="5" max="5" width="18.85546875" customWidth="1"/>
    <col min="6" max="6" width="27.140625" customWidth="1"/>
  </cols>
  <sheetData>
    <row r="1" spans="1:9" s="22" customFormat="1" x14ac:dyDescent="0.25">
      <c r="A1" s="23"/>
      <c r="C1" s="73"/>
      <c r="D1" s="74"/>
      <c r="E1" s="72" t="s">
        <v>73</v>
      </c>
    </row>
    <row r="2" spans="1:9" s="22" customFormat="1" x14ac:dyDescent="0.25">
      <c r="A2" s="23"/>
      <c r="C2" s="73"/>
      <c r="D2" s="74"/>
    </row>
    <row r="3" spans="1:9" s="30" customFormat="1" ht="16.5" customHeight="1" x14ac:dyDescent="0.25">
      <c r="A3" s="86" t="s">
        <v>15</v>
      </c>
      <c r="B3" s="86"/>
      <c r="C3" s="87" t="s">
        <v>17</v>
      </c>
      <c r="D3" s="87"/>
      <c r="E3" s="87"/>
    </row>
    <row r="4" spans="1:9" s="30" customFormat="1" ht="18.75" customHeight="1" x14ac:dyDescent="0.3">
      <c r="A4" s="86" t="s">
        <v>16</v>
      </c>
      <c r="B4" s="86"/>
      <c r="C4" s="88" t="s">
        <v>18</v>
      </c>
      <c r="D4" s="88"/>
      <c r="E4" s="88"/>
      <c r="F4" s="28"/>
    </row>
    <row r="5" spans="1:9" s="81" customFormat="1" ht="18.75" x14ac:dyDescent="0.3">
      <c r="A5" s="108"/>
      <c r="B5" s="108"/>
      <c r="C5" s="108"/>
      <c r="D5" s="108"/>
      <c r="E5" s="108"/>
    </row>
    <row r="6" spans="1:9" s="81" customFormat="1" ht="18.75" x14ac:dyDescent="0.3">
      <c r="A6" s="109" t="s">
        <v>74</v>
      </c>
      <c r="B6" s="109"/>
      <c r="C6" s="109"/>
      <c r="D6" s="109"/>
      <c r="E6" s="109"/>
    </row>
    <row r="7" spans="1:9" s="81" customFormat="1" ht="18.75" x14ac:dyDescent="0.3">
      <c r="A7" s="109" t="s">
        <v>75</v>
      </c>
      <c r="B7" s="109"/>
      <c r="C7" s="109"/>
      <c r="D7" s="109"/>
      <c r="E7" s="109"/>
    </row>
    <row r="8" spans="1:9" s="5" customFormat="1" ht="18.75" customHeight="1" x14ac:dyDescent="0.25">
      <c r="A8" s="93" t="s">
        <v>20</v>
      </c>
      <c r="B8" s="93"/>
      <c r="C8" s="93"/>
      <c r="D8" s="93"/>
      <c r="E8" s="93"/>
      <c r="F8" s="83"/>
      <c r="G8" s="83"/>
      <c r="H8" s="83"/>
      <c r="I8" s="83"/>
    </row>
    <row r="9" spans="1:9" s="81" customFormat="1" ht="18.75" x14ac:dyDescent="0.3">
      <c r="C9" s="82"/>
      <c r="D9" s="82"/>
    </row>
    <row r="10" spans="1:9" s="78" customFormat="1" ht="50.1" customHeight="1" x14ac:dyDescent="0.2">
      <c r="A10" s="79" t="s">
        <v>13</v>
      </c>
      <c r="B10" s="79" t="s">
        <v>28</v>
      </c>
      <c r="C10" s="54" t="s">
        <v>66</v>
      </c>
      <c r="D10" s="54" t="s">
        <v>67</v>
      </c>
      <c r="E10" s="79" t="s">
        <v>68</v>
      </c>
    </row>
    <row r="11" spans="1:9" ht="39.950000000000003" customHeight="1" x14ac:dyDescent="0.25">
      <c r="A11" s="80">
        <v>1</v>
      </c>
      <c r="B11" s="76" t="s">
        <v>60</v>
      </c>
      <c r="C11" s="77">
        <v>0</v>
      </c>
      <c r="D11" s="77">
        <v>1</v>
      </c>
      <c r="E11" s="75" t="s">
        <v>71</v>
      </c>
    </row>
    <row r="12" spans="1:9" ht="24.95" customHeight="1" x14ac:dyDescent="0.25">
      <c r="A12" s="80">
        <v>2</v>
      </c>
      <c r="B12" s="76" t="s">
        <v>48</v>
      </c>
      <c r="C12" s="77">
        <v>0</v>
      </c>
      <c r="D12" s="77">
        <v>1</v>
      </c>
      <c r="E12" s="75" t="s">
        <v>71</v>
      </c>
    </row>
    <row r="13" spans="1:9" ht="39.950000000000003" customHeight="1" x14ac:dyDescent="0.25">
      <c r="A13" s="80">
        <v>3</v>
      </c>
      <c r="B13" s="76" t="s">
        <v>61</v>
      </c>
      <c r="C13" s="77">
        <v>0</v>
      </c>
      <c r="D13" s="77">
        <v>1</v>
      </c>
      <c r="E13" s="75" t="s">
        <v>71</v>
      </c>
    </row>
    <row r="14" spans="1:9" ht="39.950000000000003" customHeight="1" x14ac:dyDescent="0.25">
      <c r="A14" s="80">
        <v>4</v>
      </c>
      <c r="B14" s="76" t="s">
        <v>11</v>
      </c>
      <c r="C14" s="77">
        <v>0</v>
      </c>
      <c r="D14" s="77">
        <v>1</v>
      </c>
      <c r="E14" s="75" t="s">
        <v>71</v>
      </c>
    </row>
    <row r="15" spans="1:9" ht="39.950000000000003" customHeight="1" x14ac:dyDescent="0.25">
      <c r="A15" s="80">
        <v>5</v>
      </c>
      <c r="B15" s="76" t="s">
        <v>62</v>
      </c>
      <c r="C15" s="77">
        <v>0</v>
      </c>
      <c r="D15" s="77">
        <v>1</v>
      </c>
      <c r="E15" s="75" t="s">
        <v>71</v>
      </c>
    </row>
    <row r="16" spans="1:9" ht="39.950000000000003" customHeight="1" x14ac:dyDescent="0.25">
      <c r="A16" s="80">
        <v>6</v>
      </c>
      <c r="B16" s="76" t="s">
        <v>69</v>
      </c>
      <c r="C16" s="77">
        <v>0.3</v>
      </c>
      <c r="D16" s="77">
        <v>0.7</v>
      </c>
      <c r="E16" s="80" t="s">
        <v>72</v>
      </c>
    </row>
    <row r="17" spans="1:5" ht="24.95" customHeight="1" x14ac:dyDescent="0.25">
      <c r="A17" s="80">
        <v>7</v>
      </c>
      <c r="B17" s="76" t="s">
        <v>39</v>
      </c>
      <c r="C17" s="77">
        <v>0.7</v>
      </c>
      <c r="D17" s="77">
        <v>0.3</v>
      </c>
      <c r="E17" s="80" t="s">
        <v>72</v>
      </c>
    </row>
    <row r="18" spans="1:5" ht="50.1" customHeight="1" x14ac:dyDescent="0.25">
      <c r="A18" s="80">
        <v>8</v>
      </c>
      <c r="B18" s="76" t="s">
        <v>70</v>
      </c>
      <c r="C18" s="77">
        <v>0.7</v>
      </c>
      <c r="D18" s="77">
        <v>0.3</v>
      </c>
      <c r="E18" s="80" t="s">
        <v>72</v>
      </c>
    </row>
    <row r="19" spans="1:5" ht="24.95" customHeight="1" x14ac:dyDescent="0.25">
      <c r="A19" s="80">
        <v>9</v>
      </c>
      <c r="B19" s="76" t="s">
        <v>44</v>
      </c>
      <c r="C19" s="77">
        <v>0.3</v>
      </c>
      <c r="D19" s="77">
        <v>0.2</v>
      </c>
      <c r="E19" s="80" t="s">
        <v>72</v>
      </c>
    </row>
    <row r="20" spans="1:5" ht="24.95" customHeight="1" x14ac:dyDescent="0.25">
      <c r="A20" s="80">
        <v>10</v>
      </c>
      <c r="B20" s="76" t="s">
        <v>14</v>
      </c>
      <c r="C20" s="77">
        <v>0.3</v>
      </c>
      <c r="D20" s="77">
        <v>0.2</v>
      </c>
      <c r="E20" s="80" t="s">
        <v>72</v>
      </c>
    </row>
  </sheetData>
  <mergeCells count="8">
    <mergeCell ref="A5:E5"/>
    <mergeCell ref="A6:E6"/>
    <mergeCell ref="A7:E7"/>
    <mergeCell ref="A8:E8"/>
    <mergeCell ref="A3:B3"/>
    <mergeCell ref="A4:B4"/>
    <mergeCell ref="C3:E3"/>
    <mergeCell ref="C4:E4"/>
  </mergeCells>
  <printOptions horizontalCentered="1"/>
  <pageMargins left="0.2" right="0.2" top="0.25" bottom="0.2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A4C79F-6A26-4385-98C1-0C2F2EDD119F}"/>
</file>

<file path=customXml/itemProps2.xml><?xml version="1.0" encoding="utf-8"?>
<ds:datastoreItem xmlns:ds="http://schemas.openxmlformats.org/officeDocument/2006/customXml" ds:itemID="{E1E6BC81-D3C1-4747-B324-B8C934DE1A6A}"/>
</file>

<file path=customXml/itemProps3.xml><?xml version="1.0" encoding="utf-8"?>
<ds:datastoreItem xmlns:ds="http://schemas.openxmlformats.org/officeDocument/2006/customXml" ds:itemID="{940C4F3E-6644-4B48-B4D0-FED91E65B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PL 1_Tong hop</vt:lpstr>
      <vt:lpstr>PL 1.1_Ho tro 100</vt:lpstr>
      <vt:lpstr>PL 1.2_Tu 30% len 100%</vt:lpstr>
      <vt:lpstr>PL 1.3_Tu 70% len 100%</vt:lpstr>
      <vt:lpstr>PL 1.4_Tu 30% len 50%</vt:lpstr>
      <vt:lpstr>PL 2</vt:lpstr>
      <vt:lpstr>'PL 1.2_Tu 30% len 100%'!Print_Titles</vt:lpstr>
      <vt:lpstr>'PL 1_Tong hop'!Print_Titles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2022-05-30T08:07:28Z</cp:lastPrinted>
  <dcterms:created xsi:type="dcterms:W3CDTF">2022-02-19T03:55:19Z</dcterms:created>
  <dcterms:modified xsi:type="dcterms:W3CDTF">2022-06-06T10:10:57Z</dcterms:modified>
</cp:coreProperties>
</file>