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35" windowWidth="22995" windowHeight="9285"/>
  </bookViews>
  <sheets>
    <sheet name="Dự kiến KP" sheetId="1" r:id="rId1"/>
    <sheet name="NHU CÂU LĐ " sheetId="2" r:id="rId2"/>
    <sheet name="Sheet3" sheetId="3" r:id="rId3"/>
  </sheets>
  <definedNames>
    <definedName name="_xlnm.Print_Titles" localSheetId="0">'Dự kiến KP'!$5:$6</definedName>
  </definedNames>
  <calcPr calcId="144525"/>
</workbook>
</file>

<file path=xl/calcChain.xml><?xml version="1.0" encoding="utf-8"?>
<calcChain xmlns="http://schemas.openxmlformats.org/spreadsheetml/2006/main">
  <c r="D66" i="2" l="1"/>
  <c r="C66" i="2"/>
  <c r="F29" i="1"/>
  <c r="G29" i="1"/>
  <c r="H29" i="1"/>
  <c r="I29" i="1"/>
  <c r="E29" i="1"/>
  <c r="F27" i="1"/>
  <c r="G27" i="1"/>
  <c r="H27" i="1"/>
  <c r="I27" i="1"/>
  <c r="E27" i="1"/>
  <c r="F23" i="1"/>
  <c r="G23" i="1"/>
  <c r="H23" i="1"/>
  <c r="I23" i="1"/>
  <c r="E23" i="1"/>
  <c r="F17" i="1"/>
  <c r="G17" i="1"/>
  <c r="H17" i="1"/>
  <c r="I17" i="1"/>
  <c r="E17" i="1"/>
  <c r="F13" i="1"/>
  <c r="G13" i="1"/>
  <c r="H13" i="1"/>
  <c r="I13" i="1"/>
  <c r="E13" i="1"/>
  <c r="F11" i="1"/>
  <c r="G11" i="1"/>
  <c r="H11" i="1"/>
  <c r="I11" i="1"/>
  <c r="E11" i="1"/>
  <c r="D33" i="2"/>
  <c r="E33" i="2"/>
  <c r="C33" i="2"/>
  <c r="D7" i="2"/>
  <c r="D51" i="2" s="1"/>
  <c r="E7" i="2"/>
  <c r="C7" i="2"/>
  <c r="D16" i="2"/>
  <c r="E16" i="2"/>
  <c r="C16" i="2"/>
  <c r="D45" i="2"/>
  <c r="E45" i="2"/>
  <c r="C45" i="2"/>
  <c r="D39" i="2"/>
  <c r="E39" i="2"/>
  <c r="C39" i="2"/>
  <c r="D28" i="2"/>
  <c r="E28" i="2"/>
  <c r="C28" i="2"/>
  <c r="D23" i="2"/>
  <c r="E23" i="2"/>
  <c r="C23" i="2"/>
  <c r="C6" i="2" l="1"/>
  <c r="E51" i="2"/>
  <c r="C51" i="2"/>
  <c r="D22" i="1"/>
  <c r="D24" i="1"/>
  <c r="D26" i="1"/>
  <c r="D28" i="1"/>
  <c r="F25" i="1"/>
  <c r="G25" i="1"/>
  <c r="H25" i="1"/>
  <c r="D18" i="1"/>
  <c r="F19" i="1"/>
  <c r="G19" i="1"/>
  <c r="H19" i="1"/>
  <c r="I19" i="1"/>
  <c r="E19" i="1"/>
  <c r="D16" i="1"/>
  <c r="D14" i="1" s="1"/>
  <c r="E8" i="1"/>
  <c r="E30" i="1" s="1"/>
  <c r="F8" i="1"/>
  <c r="F30" i="1" s="1"/>
  <c r="G8" i="1"/>
  <c r="H8" i="1"/>
  <c r="I8" i="1"/>
  <c r="D12" i="1"/>
  <c r="D10" i="1"/>
  <c r="D7" i="1"/>
  <c r="E25" i="1" l="1"/>
  <c r="E21" i="1" s="1"/>
  <c r="I25" i="1"/>
  <c r="I21" i="1" s="1"/>
  <c r="I30" i="1"/>
  <c r="H21" i="1"/>
  <c r="F21" i="1"/>
  <c r="G30" i="1"/>
  <c r="G21" i="1"/>
  <c r="D19" i="1"/>
  <c r="E9" i="1"/>
  <c r="I15" i="1"/>
  <c r="D20" i="1"/>
  <c r="H9" i="1"/>
  <c r="D17" i="1"/>
  <c r="H15" i="1"/>
  <c r="G15" i="1"/>
  <c r="F15" i="1"/>
  <c r="I9" i="1"/>
  <c r="D13" i="1"/>
  <c r="D27" i="1"/>
  <c r="G9" i="1"/>
  <c r="D11" i="1"/>
  <c r="D8" i="1"/>
  <c r="D23" i="1"/>
  <c r="E15" i="1"/>
  <c r="H30" i="1"/>
  <c r="D29" i="1"/>
  <c r="F9" i="1"/>
  <c r="D15" i="1" l="1"/>
  <c r="E31" i="1"/>
  <c r="H31" i="1"/>
  <c r="D30" i="1"/>
  <c r="I31" i="1"/>
  <c r="D21" i="1"/>
  <c r="D25" i="1"/>
  <c r="G31" i="1"/>
  <c r="F31" i="1"/>
  <c r="D9" i="1"/>
  <c r="D31" i="1" l="1"/>
</calcChain>
</file>

<file path=xl/sharedStrings.xml><?xml version="1.0" encoding="utf-8"?>
<sst xmlns="http://schemas.openxmlformats.org/spreadsheetml/2006/main" count="135" uniqueCount="102">
  <si>
    <t>DỰ TOÁN KINH PHÍ THỰC HIỆN CHÍNH SÁCH  CỦA NGHỊ QUYẾT</t>
  </si>
  <si>
    <t>(Kèm theo Báo cáo số           /BC-UBND ngày       /      /2025 của UBND tỉnh)</t>
  </si>
  <si>
    <t>Nội dung thực hiện Nghị quyết</t>
  </si>
  <si>
    <t>STT</t>
  </si>
  <si>
    <t>Đơn vị tính</t>
  </si>
  <si>
    <t>Năm học 2026-2027</t>
  </si>
  <si>
    <t>Năm học 2028-2029</t>
  </si>
  <si>
    <t xml:space="preserve">Ghi chú </t>
  </si>
  <si>
    <t xml:space="preserve">Triệu đồng </t>
  </si>
  <si>
    <t xml:space="preserve">Người </t>
  </si>
  <si>
    <t xml:space="preserve">Dự kiến kinh phí thực hiện chính sách hỗ trợ vốn vay và lãi suất cho vay đối với học sinh, sinh viên, người lao động thu hút vào làm việc ở Cảng hàng không Quốc tế Long Thành </t>
  </si>
  <si>
    <t>Dự kiến cho vay sinh hoạt phí (5 triệu đồng/tháng * 10 tháng = 50 triệu đồng/năm học)</t>
  </si>
  <si>
    <t>Tổng dự kiến kinh phí thực hiện thu hút học sinh, sinh viên, người lao động vào làm việc ở Cảng hàng không quốc tế Long Thành.</t>
  </si>
  <si>
    <t>4.2.1</t>
  </si>
  <si>
    <t>4.2.2</t>
  </si>
  <si>
    <t>Dự kiến kinh phí thực hiện thu hút học sinh, sinh viên, người LĐ đi học trình độ cao đẳng, đại học ,sinh sống ổn định, lâu dài và đã được đăng ký thương trú trên địa bàn tỉnh vay vốn từ Ngân hàng chính sách xã hội.</t>
  </si>
  <si>
    <t>Dự kiến kinh phí  học phí đào tạo (bình quân năm học là 42 triệu đồng/ năm học)</t>
  </si>
  <si>
    <t>Tổng kinh phí dự kiến thực hiện chính sách hỗ trợ học phí và sinh hoạt phí theo phương thức giao nhiệm vụ, đặt hàng đào tạo của 02 trình độ cao đẳng và Đại học  (tính bình quân/năm học/một SV là 42 triệu đồng/ năm học)</t>
  </si>
  <si>
    <t>Năm học 2030-2031</t>
  </si>
  <si>
    <t xml:space="preserve">Tổng cộng </t>
  </si>
  <si>
    <t>Dự kiến kinh phí thực hiện nhiệm vụ chuyên môn về tuyên truyền, hội thảo, tư vấn đào tạo việc làm, kiểm tra giám sát đánh giá thực hiện Nghị quyết chính sách đào tạo nguồn nhân lực phục vụ Cảng hàng không quốc tế Long thành</t>
  </si>
  <si>
    <t>Năm học 2027-2028</t>
  </si>
  <si>
    <t>Năm học 2029-2030</t>
  </si>
  <si>
    <t>Tổng dự toán kinh phí giai đoạn 2026 -2030</t>
  </si>
  <si>
    <t>TỔNG HỢP NHU CẦU TUYỂN DỤNG CÁC DOANH NGHIỆP CẢNG HÀNG KQT LONG THÀNH NĂM 2026</t>
  </si>
  <si>
    <t xml:space="preserve">ĐƠN VỊ </t>
  </si>
  <si>
    <t>TỔNG SỐ LĐ (Người)</t>
  </si>
  <si>
    <t>CẢNG HÀNG KQT LONG THÀNH</t>
  </si>
  <si>
    <t>A</t>
  </si>
  <si>
    <t>I</t>
  </si>
  <si>
    <t>KHỐI PHÒNG CHỨC NĂNG</t>
  </si>
  <si>
    <t xml:space="preserve">VĂN PHÒNG </t>
  </si>
  <si>
    <t xml:space="preserve">TRÌNH ĐỘ CAO ĐẲNG, ĐẠI HỌC </t>
  </si>
  <si>
    <t xml:space="preserve">TRÌNH ĐỘ SƠ CẤP, THPT, NGẮN HẠN </t>
  </si>
  <si>
    <t>II</t>
  </si>
  <si>
    <t xml:space="preserve">PHÒNG TÀI CHÍNH KẾ TOÁN </t>
  </si>
  <si>
    <t>III</t>
  </si>
  <si>
    <t>PHÒNG TỔ CHỨC NHÂN SỰ</t>
  </si>
  <si>
    <t>IV</t>
  </si>
  <si>
    <t xml:space="preserve">PHÒNG KẾ HOẠCH </t>
  </si>
  <si>
    <t>V</t>
  </si>
  <si>
    <t>PHÒNG KINH DOANH</t>
  </si>
  <si>
    <t>PHÒNG KỸ THUẬT CN -MT</t>
  </si>
  <si>
    <t>PHÒNG AT-KSCL</t>
  </si>
  <si>
    <t xml:space="preserve">KHỐI TRUNG TÂM </t>
  </si>
  <si>
    <t>TRUNG TÂM KHAI THÁC GA</t>
  </si>
  <si>
    <t xml:space="preserve">VĂN PHÒNG TRUNG TÂM </t>
  </si>
  <si>
    <t>TRUNG TÂM DV KỸ THUẬT HÀNG KHÔNG</t>
  </si>
  <si>
    <t xml:space="preserve">ĐỘI VẬN HÀNH </t>
  </si>
  <si>
    <t xml:space="preserve">ĐỘI ĐẢM BẢO KỸ THUẬT </t>
  </si>
  <si>
    <t xml:space="preserve">ĐỘI MÔI TRƯỜNG </t>
  </si>
  <si>
    <t xml:space="preserve">TRUNG TÂM KHAI THÁC KHU BAY </t>
  </si>
  <si>
    <t>ĐỘI KỸ THUẬT KHU BAY</t>
  </si>
  <si>
    <t>ĐỘI HẠ TÀNG KHU BAY</t>
  </si>
  <si>
    <t xml:space="preserve">ĐỘI VỆ SINH MÔI TRƯỜNG KHU BAY </t>
  </si>
  <si>
    <t>TRỰC BAN TRƯỞNG</t>
  </si>
  <si>
    <t>ĐỘI ĐIỀU PHỐI KẾ HOẠCH</t>
  </si>
  <si>
    <t>ĐỘI VẬN HÀNH CẦU HÀNH KHÁCH</t>
  </si>
  <si>
    <t xml:space="preserve">CHI NHÁNH NHIÊN LIỆU HÀNG KHÔNG LONG THÀNH </t>
  </si>
  <si>
    <t xml:space="preserve">PHÒNG KẾ HOẠCH - TỔNG HỢP </t>
  </si>
  <si>
    <t xml:space="preserve">PHÒNG KỸ  THUẬT </t>
  </si>
  <si>
    <t xml:space="preserve">PHÒNG XUẤT - NHẬP NHIÊN LIỆU </t>
  </si>
  <si>
    <t xml:space="preserve">PHÒNG AN TOÀN VÀ KIỂM SOÁT CL NHIÊN LIỆU </t>
  </si>
  <si>
    <t>VI</t>
  </si>
  <si>
    <t>PHÒNG AN TOÀN VÀ KIỂM SOÁT CL</t>
  </si>
  <si>
    <t>PHÒNG KỸ THUẬT CÔNG NGHỆ</t>
  </si>
  <si>
    <t xml:space="preserve">PHÒNG XUẤT - NHẬP HÀNG HOÁ </t>
  </si>
  <si>
    <t>ĐỘI KIỂM SOÁT CLDV</t>
  </si>
  <si>
    <t>ĐỘI VẬN HÀNH</t>
  </si>
  <si>
    <t xml:space="preserve">ĐỘI ĐIỆN TỬ - TIN HỌC </t>
  </si>
  <si>
    <t xml:space="preserve">TỔNG CỘNG </t>
  </si>
  <si>
    <t xml:space="preserve">ĐỘI ĐIỆN, NƯỚC, CÔNG TRÌNH </t>
  </si>
  <si>
    <t>ĐỘI CƠ - ĐIỆN LẠNH</t>
  </si>
  <si>
    <t>TRUNG TÂM ĐIỀU HÀNH SÂN BAY</t>
  </si>
  <si>
    <t>ĐỘI KHẨN NGUY CỨU HOẢ</t>
  </si>
  <si>
    <t xml:space="preserve">TỶ LỆ % TRÌNH ĐỘ </t>
  </si>
  <si>
    <t>37,8</t>
  </si>
  <si>
    <t>62,09</t>
  </si>
  <si>
    <t>Dự kiến kinh phí thực hiện chính sách hỗ trợ học phí và sinh hoạt phí theo phương thức giao nhiệm vụ, đặt hàng đào tạo trình độ Cao đẳng là 3 năm  (tính bình quân/3 năm học/một SV là 42 triệu đồng/ năm học cụ thể:  35 Sinh viên/năm * 42 triệu năm * 3 năm học = 8.820 triệu đồng)</t>
  </si>
  <si>
    <t>Dự kiến kinh phí thực hiện chính sách hỗ trợ học phí và sinh hoạt phí theo phương thức giao nhiệm vụ, đặt hàng đào tạo trình độ Đại Học  là 4 năm  (tính bình quân/4 năm học/một SV là 42 triệu đồng/ năm học cụ thể:  35 Sinh viên/năm * 42 triệu năm * 4 năm học = 6.720 triệu đồng)</t>
  </si>
  <si>
    <t>Dự kiến kinh phí cho vay học phí đào tạo (bình quân năm học là 42 triệu đồng/ năm học, cụ thể:  200 Sinh viên/năm * 42 triệu năm * 4 năm học = 33.600 triệu đồng))</t>
  </si>
  <si>
    <t>Dự kiến kinh phí theo năm học giai đoạn 2026-2030</t>
  </si>
  <si>
    <t xml:space="preserve">TỔNG HỢP SỐ LƯỢNG LAO ĐỘNG CHO
 CẢNG HKQT LONG THÀNH </t>
  </si>
  <si>
    <t>ĐƠN VỊ</t>
  </si>
  <si>
    <t xml:space="preserve">SỐ LƯỢNG LAO ĐỘNG </t>
  </si>
  <si>
    <t xml:space="preserve">Công ty Hàng hóa Long Thành </t>
  </si>
  <si>
    <t xml:space="preserve">Công ty Nhiên liệu  Long Thành </t>
  </si>
  <si>
    <t>TỔNG</t>
  </si>
  <si>
    <t>TRÌNH ĐỘ CĐ, ĐH</t>
  </si>
  <si>
    <t>Công ty cp hàng không viêtjet (VJ)</t>
  </si>
  <si>
    <t>Công ty TNHH DV mặt đất sân bay VN (VIAGS)</t>
  </si>
  <si>
    <t>Công ty TNHH MTV suất ăn hàng không VN (CVACS)</t>
  </si>
  <si>
    <t>Công ty CP DV suất ăn hàng không VN (VINACS)</t>
  </si>
  <si>
    <t xml:space="preserve">Công ty CP DV hàng không sân bay TSN (SASCO) </t>
  </si>
  <si>
    <t>Tông công ty cảng hàng không VN (ACV)</t>
  </si>
  <si>
    <t>TỶ LỆ % TRÌNH ĐỘ CĐ, ĐH</t>
  </si>
  <si>
    <t>25,9</t>
  </si>
  <si>
    <t>Công ty CP phục vụ mặt đất Sài gòn (SAGS)</t>
  </si>
  <si>
    <t>(Bằng chữ: Sáu trăm hai mươi sáu tỷ, bốn trăm năm mươi triệu đồng)</t>
  </si>
  <si>
    <r>
      <rPr>
        <b/>
        <i/>
        <sz val="11"/>
        <color theme="1"/>
        <rFont val="Times New Roman"/>
        <family val="1"/>
      </rPr>
      <t>CHÚ THÍCH</t>
    </r>
    <r>
      <rPr>
        <i/>
        <sz val="11"/>
        <color theme="1"/>
        <rFont val="Times New Roman"/>
        <family val="1"/>
      </rPr>
      <t>: BẢNG TRÊN DỰ KIẾN HÀNG NĂM ĐÀO TẠO, CHO VAY, THU HÚT HS,SV,LĐ KHOẢNG 420 NGƯỜI ĐẠT KHOẢNG 42% NHU CẦU TUYỂN LĐ CÓ TRÌNH ĐỘ CAO ĐẲNG ĐẠI HỌC HẰNG NĂM CỦA CÁC DN CẢNG HÀNG KHÔNG QT LONG THÀNH  (DỰ KIẾN NHU CẦU TUYỂN DỤNG HÀNG NĂM CỦA CÁC CÔNG TY CẢNG HKQT LONG THÀNG LÀ TRÊN 4.000 LĐ, TRONG ĐÓ CẦN KHOẢNG TRÊN 1000 LĐ (25%) LĐ CÓ TRÌNH ĐỘ CAO ĐẲNG, ĐẠI HỌC)</t>
    </r>
  </si>
  <si>
    <t>Dự kiến kinh phí thực hiện thu hút học sinh, sinh viên, người LĐ đi học trình độ cao đẳng, đại học ,sinh sống ổn định, lâu dài và đã được đăng ký thương trú trên địa bàn tỉnh không vay vốn từ Ngân hàng chính sách xã hội (bình quân năm học là 42 triệu đồng/ năm học)</t>
  </si>
  <si>
    <t>PHỤ LỤC IV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</si>
</sst>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
  </numFmts>
  <fonts count="18">
    <font>
      <sz val="11"/>
      <color theme="1"/>
      <name val="Calibri"/>
      <family val="2"/>
      <scheme val="minor"/>
    </font>
    <font>
      <b/>
      <sz val="11"/>
      <color theme="1"/>
      <name val="Calibri"/>
      <family val="2"/>
      <scheme val="minor"/>
    </font>
    <font>
      <b/>
      <sz val="14"/>
      <color rgb="FF000000"/>
      <name val="Times New Roman"/>
      <family val="1"/>
    </font>
    <font>
      <i/>
      <sz val="13"/>
      <color rgb="FF000000"/>
      <name val="Times New Roman"/>
      <family val="1"/>
    </font>
    <font>
      <b/>
      <sz val="11"/>
      <name val="Times New Roman"/>
      <family val="1"/>
    </font>
    <font>
      <b/>
      <sz val="12"/>
      <color theme="1"/>
      <name val="Times New Roman"/>
      <family val="1"/>
    </font>
    <font>
      <b/>
      <sz val="12"/>
      <color rgb="FF000000"/>
      <name val="Times New Roman"/>
      <family val="1"/>
    </font>
    <font>
      <sz val="12"/>
      <color theme="1"/>
      <name val="Times New Roman"/>
      <family val="1"/>
    </font>
    <font>
      <b/>
      <sz val="12"/>
      <name val="Times New Roman"/>
      <family val="1"/>
    </font>
    <font>
      <sz val="12"/>
      <name val="Times New Roman"/>
      <family val="1"/>
    </font>
    <font>
      <b/>
      <sz val="11"/>
      <color theme="1"/>
      <name val="Times New Roman"/>
      <family val="1"/>
    </font>
    <font>
      <sz val="11"/>
      <color theme="1"/>
      <name val="Times New Roman"/>
      <family val="1"/>
    </font>
    <font>
      <b/>
      <sz val="12"/>
      <color theme="1"/>
      <name val="Times  New Roman"/>
      <family val="2"/>
    </font>
    <font>
      <sz val="12"/>
      <color indexed="8"/>
      <name val="Times New Roman"/>
      <family val="1"/>
    </font>
    <font>
      <sz val="12"/>
      <color theme="1"/>
      <name val="Times  New Roman"/>
      <family val="2"/>
    </font>
    <font>
      <b/>
      <i/>
      <sz val="14"/>
      <name val="Times New Roman"/>
      <family val="1"/>
    </font>
    <font>
      <i/>
      <sz val="11"/>
      <color theme="1"/>
      <name val="Times New Roman"/>
      <family val="1"/>
    </font>
    <font>
      <b/>
      <i/>
      <sz val="11"/>
      <color theme="1"/>
      <name val="Times New Roman"/>
      <family val="1"/>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horizontal="center"/>
    </xf>
    <xf numFmtId="0" fontId="1" fillId="0" borderId="0" xfId="0" applyFont="1" applyAlignment="1">
      <alignment wrapText="1"/>
    </xf>
    <xf numFmtId="0" fontId="1" fillId="0" borderId="0" xfId="0" applyFont="1"/>
    <xf numFmtId="0" fontId="7"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8" fillId="0" borderId="1" xfId="0" applyNumberFormat="1" applyFont="1"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0" fillId="0" borderId="0" xfId="0" applyBorder="1" applyAlignment="1">
      <alignment wrapText="1"/>
    </xf>
    <xf numFmtId="0" fontId="0" fillId="0" borderId="0" xfId="0" applyBorder="1" applyAlignment="1">
      <alignment horizontal="center" wrapText="1"/>
    </xf>
    <xf numFmtId="3" fontId="4" fillId="0" borderId="0" xfId="0" applyNumberFormat="1" applyFont="1" applyBorder="1" applyAlignment="1">
      <alignment horizontal="right" vertical="center" wrapText="1"/>
    </xf>
    <xf numFmtId="0" fontId="0" fillId="0" borderId="0" xfId="0" applyBorder="1"/>
    <xf numFmtId="3" fontId="8" fillId="0" borderId="1"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0" fillId="0" borderId="0" xfId="0" applyAlignment="1"/>
    <xf numFmtId="0" fontId="11" fillId="0" borderId="1" xfId="0" applyFont="1" applyBorder="1" applyAlignment="1">
      <alignment horizontal="center" wrapText="1"/>
    </xf>
    <xf numFmtId="0" fontId="10" fillId="0" borderId="1" xfId="0" applyFont="1" applyBorder="1" applyAlignment="1">
      <alignment horizontal="center" wrapText="1"/>
    </xf>
    <xf numFmtId="0" fontId="11" fillId="0" borderId="0" xfId="0" applyFont="1" applyAlignment="1">
      <alignment horizontal="center" wrapText="1"/>
    </xf>
    <xf numFmtId="0" fontId="0" fillId="0" borderId="0" xfId="0" applyAlignment="1">
      <alignment horizontal="center" wrapText="1"/>
    </xf>
    <xf numFmtId="164" fontId="10" fillId="0" borderId="1" xfId="0" applyNumberFormat="1" applyFont="1" applyBorder="1" applyAlignment="1">
      <alignment horizont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xf>
    <xf numFmtId="0" fontId="7" fillId="0" borderId="1" xfId="0" applyFont="1" applyBorder="1" applyAlignment="1">
      <alignment horizontal="center"/>
    </xf>
    <xf numFmtId="1" fontId="12" fillId="2" borderId="1" xfId="0" applyNumberFormat="1" applyFont="1" applyFill="1" applyBorder="1" applyAlignment="1">
      <alignment horizontal="center"/>
    </xf>
    <xf numFmtId="0" fontId="1" fillId="0" borderId="1" xfId="0" applyFont="1" applyBorder="1" applyAlignment="1">
      <alignment horizontal="center" wrapText="1"/>
    </xf>
    <xf numFmtId="0" fontId="14" fillId="0" borderId="1" xfId="0" applyFont="1" applyBorder="1" applyAlignment="1">
      <alignment horizontal="center" vertical="center"/>
    </xf>
    <xf numFmtId="0" fontId="0" fillId="0" borderId="1" xfId="0" applyFont="1" applyBorder="1" applyAlignment="1">
      <alignment horizontal="center" wrapText="1"/>
    </xf>
    <xf numFmtId="0" fontId="14" fillId="0" borderId="1" xfId="0" applyFont="1" applyBorder="1" applyAlignment="1">
      <alignment horizontal="center"/>
    </xf>
    <xf numFmtId="0" fontId="1" fillId="0" borderId="0" xfId="0" applyFont="1" applyAlignment="1">
      <alignment horizontal="center" wrapText="1"/>
    </xf>
    <xf numFmtId="0" fontId="14" fillId="0" borderId="1" xfId="0" applyFont="1" applyBorder="1" applyAlignment="1">
      <alignment horizontal="left" vertical="center"/>
    </xf>
    <xf numFmtId="0" fontId="13" fillId="0" borderId="1" xfId="0" applyNumberFormat="1" applyFont="1" applyFill="1" applyBorder="1" applyAlignment="1" applyProtection="1">
      <alignment horizontal="left" vertical="center"/>
    </xf>
    <xf numFmtId="0" fontId="14" fillId="0" borderId="1" xfId="0" applyFont="1" applyBorder="1" applyAlignment="1">
      <alignment horizontal="left"/>
    </xf>
    <xf numFmtId="0" fontId="16" fillId="0" borderId="0" xfId="0" applyFont="1" applyBorder="1" applyAlignment="1">
      <alignment horizontal="center" vertical="center" wrapText="1"/>
    </xf>
    <xf numFmtId="3" fontId="15" fillId="0" borderId="4"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10" fillId="0" borderId="1" xfId="0" applyFont="1" applyBorder="1" applyAlignment="1">
      <alignment horizontal="center" wrapText="1"/>
    </xf>
    <xf numFmtId="0" fontId="12" fillId="2" borderId="5" xfId="0" applyFont="1" applyFill="1" applyBorder="1" applyAlignment="1">
      <alignment horizontal="center" wrapText="1"/>
    </xf>
    <xf numFmtId="0" fontId="12" fillId="2" borderId="6" xfId="0" applyFont="1" applyFill="1" applyBorder="1" applyAlignment="1">
      <alignment horizontal="center"/>
    </xf>
    <xf numFmtId="0" fontId="12" fillId="0" borderId="5" xfId="0" applyFont="1" applyBorder="1" applyAlignment="1">
      <alignment horizontal="center" wrapText="1"/>
    </xf>
    <xf numFmtId="0" fontId="12" fillId="0" borderId="7" xfId="0" applyFont="1" applyBorder="1" applyAlignment="1">
      <alignment horizontal="center" wrapText="1"/>
    </xf>
    <xf numFmtId="0" fontId="12" fillId="0" borderId="6" xfId="0" applyFont="1" applyBorder="1" applyAlignment="1">
      <alignment horizont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abSelected="1" workbookViewId="0">
      <selection activeCell="E7" sqref="E7"/>
    </sheetView>
  </sheetViews>
  <sheetFormatPr defaultRowHeight="15"/>
  <cols>
    <col min="1" max="1" width="6" customWidth="1"/>
    <col min="2" max="2" width="36.7109375" customWidth="1"/>
    <col min="3" max="3" width="12.42578125" style="6" customWidth="1"/>
    <col min="4" max="4" width="14.85546875" customWidth="1"/>
    <col min="5" max="5" width="11.85546875" customWidth="1"/>
    <col min="6" max="6" width="13.28515625" customWidth="1"/>
    <col min="7" max="7" width="12.140625" customWidth="1"/>
    <col min="8" max="8" width="13.42578125" customWidth="1"/>
    <col min="9" max="9" width="12.28515625" customWidth="1"/>
    <col min="10" max="10" width="10.28515625" customWidth="1"/>
  </cols>
  <sheetData>
    <row r="1" spans="1:16" ht="18.75">
      <c r="D1" s="50" t="s">
        <v>101</v>
      </c>
      <c r="E1" s="50"/>
    </row>
    <row r="2" spans="1:16" ht="18.75">
      <c r="A2" s="50" t="s">
        <v>0</v>
      </c>
      <c r="B2" s="50"/>
      <c r="C2" s="50"/>
      <c r="D2" s="50"/>
      <c r="E2" s="50"/>
      <c r="F2" s="50"/>
      <c r="G2" s="50"/>
      <c r="H2" s="50"/>
      <c r="I2" s="50"/>
      <c r="J2" s="50"/>
    </row>
    <row r="3" spans="1:16" ht="16.5">
      <c r="A3" s="51" t="s">
        <v>1</v>
      </c>
      <c r="B3" s="51"/>
      <c r="C3" s="51"/>
      <c r="D3" s="51"/>
      <c r="E3" s="51"/>
      <c r="F3" s="51"/>
      <c r="G3" s="51"/>
      <c r="H3" s="51"/>
      <c r="I3" s="51"/>
      <c r="J3" s="51"/>
    </row>
    <row r="5" spans="1:16" s="5" customFormat="1" ht="26.25" customHeight="1">
      <c r="A5" s="45" t="s">
        <v>3</v>
      </c>
      <c r="B5" s="52" t="s">
        <v>2</v>
      </c>
      <c r="C5" s="52" t="s">
        <v>4</v>
      </c>
      <c r="D5" s="52" t="s">
        <v>23</v>
      </c>
      <c r="E5" s="45" t="s">
        <v>81</v>
      </c>
      <c r="F5" s="45"/>
      <c r="G5" s="45"/>
      <c r="H5" s="45"/>
      <c r="I5" s="45"/>
      <c r="J5" s="45" t="s">
        <v>7</v>
      </c>
      <c r="K5" s="4"/>
      <c r="L5" s="4"/>
      <c r="M5" s="4"/>
      <c r="N5" s="4"/>
      <c r="O5" s="4"/>
      <c r="P5" s="4"/>
    </row>
    <row r="6" spans="1:16" s="5" customFormat="1" ht="49.5" customHeight="1">
      <c r="A6" s="45"/>
      <c r="B6" s="52"/>
      <c r="C6" s="52"/>
      <c r="D6" s="52"/>
      <c r="E6" s="12" t="s">
        <v>5</v>
      </c>
      <c r="F6" s="12" t="s">
        <v>21</v>
      </c>
      <c r="G6" s="12" t="s">
        <v>6</v>
      </c>
      <c r="H6" s="12" t="s">
        <v>22</v>
      </c>
      <c r="I6" s="12" t="s">
        <v>18</v>
      </c>
      <c r="J6" s="45"/>
      <c r="K6" s="4"/>
      <c r="L6" s="4"/>
      <c r="M6" s="4"/>
      <c r="N6" s="4"/>
      <c r="O6" s="4"/>
      <c r="P6" s="4"/>
    </row>
    <row r="7" spans="1:16" s="5" customFormat="1" ht="118.5" customHeight="1">
      <c r="A7" s="22">
        <v>1</v>
      </c>
      <c r="B7" s="22" t="s">
        <v>20</v>
      </c>
      <c r="C7" s="12" t="s">
        <v>8</v>
      </c>
      <c r="D7" s="10">
        <f>SUM(E7:I7)</f>
        <v>1000</v>
      </c>
      <c r="E7" s="10">
        <v>200</v>
      </c>
      <c r="F7" s="10">
        <v>200</v>
      </c>
      <c r="G7" s="10">
        <v>200</v>
      </c>
      <c r="H7" s="10">
        <v>200</v>
      </c>
      <c r="I7" s="10">
        <v>200</v>
      </c>
      <c r="J7" s="11"/>
      <c r="K7" s="4"/>
      <c r="L7" s="4"/>
      <c r="M7" s="4"/>
      <c r="N7" s="4"/>
      <c r="O7" s="4"/>
      <c r="P7" s="4"/>
    </row>
    <row r="8" spans="1:16" s="5" customFormat="1" ht="35.25" customHeight="1">
      <c r="A8" s="48">
        <v>2</v>
      </c>
      <c r="B8" s="48" t="s">
        <v>17</v>
      </c>
      <c r="C8" s="12" t="s">
        <v>9</v>
      </c>
      <c r="D8" s="10">
        <f>D10+D12</f>
        <v>350</v>
      </c>
      <c r="E8" s="10">
        <f t="shared" ref="E8:I8" si="0">E10+E12</f>
        <v>70</v>
      </c>
      <c r="F8" s="10">
        <f t="shared" si="0"/>
        <v>70</v>
      </c>
      <c r="G8" s="10">
        <f t="shared" si="0"/>
        <v>70</v>
      </c>
      <c r="H8" s="10">
        <f t="shared" si="0"/>
        <v>70</v>
      </c>
      <c r="I8" s="10">
        <f t="shared" si="0"/>
        <v>70</v>
      </c>
      <c r="J8" s="11"/>
      <c r="K8" s="4"/>
      <c r="L8" s="4"/>
      <c r="M8" s="4"/>
      <c r="N8" s="4"/>
      <c r="O8" s="4"/>
      <c r="P8" s="4"/>
    </row>
    <row r="9" spans="1:16" s="5" customFormat="1" ht="75" customHeight="1">
      <c r="A9" s="49"/>
      <c r="B9" s="49"/>
      <c r="C9" s="12" t="s">
        <v>8</v>
      </c>
      <c r="D9" s="10">
        <f>D11+D13</f>
        <v>51450</v>
      </c>
      <c r="E9" s="10">
        <f t="shared" ref="E9:I9" si="1">E11+E13</f>
        <v>10290</v>
      </c>
      <c r="F9" s="10">
        <f t="shared" si="1"/>
        <v>10290</v>
      </c>
      <c r="G9" s="10">
        <f t="shared" si="1"/>
        <v>10290</v>
      </c>
      <c r="H9" s="10">
        <f t="shared" si="1"/>
        <v>10290</v>
      </c>
      <c r="I9" s="10">
        <f t="shared" si="1"/>
        <v>10290</v>
      </c>
      <c r="J9" s="11"/>
      <c r="K9" s="4"/>
      <c r="L9" s="4"/>
      <c r="M9" s="4"/>
      <c r="N9" s="4"/>
      <c r="O9" s="4"/>
      <c r="P9" s="4"/>
    </row>
    <row r="10" spans="1:16" s="3" customFormat="1" ht="49.5" customHeight="1">
      <c r="A10" s="46">
        <v>2.1</v>
      </c>
      <c r="B10" s="46" t="s">
        <v>78</v>
      </c>
      <c r="C10" s="9" t="s">
        <v>9</v>
      </c>
      <c r="D10" s="13">
        <f t="shared" ref="D10:D13" si="2">SUM(E10:I10)</f>
        <v>175</v>
      </c>
      <c r="E10" s="13">
        <v>35</v>
      </c>
      <c r="F10" s="13">
        <v>35</v>
      </c>
      <c r="G10" s="13">
        <v>35</v>
      </c>
      <c r="H10" s="13">
        <v>35</v>
      </c>
      <c r="I10" s="13">
        <v>35</v>
      </c>
      <c r="J10" s="11"/>
      <c r="K10" s="2"/>
      <c r="L10" s="2"/>
      <c r="M10" s="2"/>
      <c r="N10" s="2"/>
      <c r="O10" s="2"/>
      <c r="P10" s="2"/>
    </row>
    <row r="11" spans="1:16" s="3" customFormat="1" ht="74.25" customHeight="1">
      <c r="A11" s="47"/>
      <c r="B11" s="47"/>
      <c r="C11" s="9" t="s">
        <v>8</v>
      </c>
      <c r="D11" s="13">
        <f t="shared" si="2"/>
        <v>22050</v>
      </c>
      <c r="E11" s="13">
        <f>35*42*3</f>
        <v>4410</v>
      </c>
      <c r="F11" s="13">
        <f t="shared" ref="F11:I11" si="3">35*42*3</f>
        <v>4410</v>
      </c>
      <c r="G11" s="13">
        <f t="shared" si="3"/>
        <v>4410</v>
      </c>
      <c r="H11" s="13">
        <f t="shared" si="3"/>
        <v>4410</v>
      </c>
      <c r="I11" s="13">
        <f t="shared" si="3"/>
        <v>4410</v>
      </c>
      <c r="J11" s="11"/>
      <c r="K11" s="2"/>
      <c r="L11" s="2"/>
      <c r="M11" s="2"/>
      <c r="N11" s="2"/>
      <c r="O11" s="2"/>
      <c r="P11" s="2"/>
    </row>
    <row r="12" spans="1:16" s="3" customFormat="1" ht="47.25" customHeight="1">
      <c r="A12" s="46">
        <v>2.2000000000000002</v>
      </c>
      <c r="B12" s="46" t="s">
        <v>79</v>
      </c>
      <c r="C12" s="9" t="s">
        <v>9</v>
      </c>
      <c r="D12" s="13">
        <f t="shared" si="2"/>
        <v>175</v>
      </c>
      <c r="E12" s="13">
        <v>35</v>
      </c>
      <c r="F12" s="13">
        <v>35</v>
      </c>
      <c r="G12" s="13">
        <v>35</v>
      </c>
      <c r="H12" s="13">
        <v>35</v>
      </c>
      <c r="I12" s="13">
        <v>35</v>
      </c>
      <c r="J12" s="11"/>
      <c r="K12" s="2"/>
      <c r="L12" s="2"/>
      <c r="M12" s="2"/>
      <c r="N12" s="2"/>
      <c r="O12" s="2"/>
      <c r="P12" s="2"/>
    </row>
    <row r="13" spans="1:16" s="3" customFormat="1" ht="75.75" customHeight="1">
      <c r="A13" s="47"/>
      <c r="B13" s="47"/>
      <c r="C13" s="9" t="s">
        <v>8</v>
      </c>
      <c r="D13" s="13">
        <f t="shared" si="2"/>
        <v>29400</v>
      </c>
      <c r="E13" s="13">
        <f>35*42*4</f>
        <v>5880</v>
      </c>
      <c r="F13" s="13">
        <f t="shared" ref="F13:I13" si="4">35*42*4</f>
        <v>5880</v>
      </c>
      <c r="G13" s="13">
        <f t="shared" si="4"/>
        <v>5880</v>
      </c>
      <c r="H13" s="13">
        <f t="shared" si="4"/>
        <v>5880</v>
      </c>
      <c r="I13" s="13">
        <f t="shared" si="4"/>
        <v>5880</v>
      </c>
      <c r="J13" s="11"/>
      <c r="K13" s="2"/>
      <c r="L13" s="2"/>
      <c r="M13" s="2"/>
      <c r="N13" s="2"/>
      <c r="O13" s="2"/>
      <c r="P13" s="2"/>
    </row>
    <row r="14" spans="1:16" s="5" customFormat="1" ht="81" customHeight="1">
      <c r="A14" s="48">
        <v>3</v>
      </c>
      <c r="B14" s="48" t="s">
        <v>10</v>
      </c>
      <c r="C14" s="12" t="s">
        <v>9</v>
      </c>
      <c r="D14" s="10">
        <f>D16</f>
        <v>1000</v>
      </c>
      <c r="E14" s="10">
        <v>200</v>
      </c>
      <c r="F14" s="10">
        <v>200</v>
      </c>
      <c r="G14" s="10">
        <v>200</v>
      </c>
      <c r="H14" s="10">
        <v>200</v>
      </c>
      <c r="I14" s="10">
        <v>200</v>
      </c>
      <c r="J14" s="11"/>
      <c r="K14" s="4"/>
      <c r="L14" s="4"/>
      <c r="M14" s="4"/>
      <c r="N14" s="4"/>
      <c r="O14" s="4"/>
      <c r="P14" s="4"/>
    </row>
    <row r="15" spans="1:16" s="5" customFormat="1" ht="41.25" customHeight="1">
      <c r="A15" s="49"/>
      <c r="B15" s="49"/>
      <c r="C15" s="12" t="s">
        <v>8</v>
      </c>
      <c r="D15" s="10">
        <f>D17+D19</f>
        <v>368000</v>
      </c>
      <c r="E15" s="10">
        <f t="shared" ref="E15:I15" si="5">E17+E19</f>
        <v>73600</v>
      </c>
      <c r="F15" s="10">
        <f t="shared" si="5"/>
        <v>73600</v>
      </c>
      <c r="G15" s="10">
        <f t="shared" si="5"/>
        <v>73600</v>
      </c>
      <c r="H15" s="10">
        <f t="shared" si="5"/>
        <v>73600</v>
      </c>
      <c r="I15" s="10">
        <f t="shared" si="5"/>
        <v>73600</v>
      </c>
      <c r="J15" s="11"/>
      <c r="K15" s="4"/>
      <c r="L15" s="4"/>
      <c r="M15" s="4"/>
      <c r="N15" s="4"/>
      <c r="O15" s="4"/>
      <c r="P15" s="4"/>
    </row>
    <row r="16" spans="1:16" s="3" customFormat="1" ht="45" customHeight="1">
      <c r="A16" s="46">
        <v>3.1</v>
      </c>
      <c r="B16" s="46" t="s">
        <v>80</v>
      </c>
      <c r="C16" s="9" t="s">
        <v>9</v>
      </c>
      <c r="D16" s="13">
        <f>SUM(E16:I16)</f>
        <v>1000</v>
      </c>
      <c r="E16" s="10">
        <v>200</v>
      </c>
      <c r="F16" s="10">
        <v>200</v>
      </c>
      <c r="G16" s="10">
        <v>200</v>
      </c>
      <c r="H16" s="10">
        <v>200</v>
      </c>
      <c r="I16" s="10">
        <v>200</v>
      </c>
      <c r="J16" s="11"/>
      <c r="K16" s="2"/>
      <c r="L16" s="2"/>
      <c r="M16" s="2"/>
      <c r="N16" s="2"/>
      <c r="O16" s="2"/>
      <c r="P16" s="2"/>
    </row>
    <row r="17" spans="1:16" s="3" customFormat="1" ht="28.5" customHeight="1">
      <c r="A17" s="47"/>
      <c r="B17" s="47"/>
      <c r="C17" s="9" t="s">
        <v>8</v>
      </c>
      <c r="D17" s="13">
        <f>SUM(E17:I17)</f>
        <v>168000</v>
      </c>
      <c r="E17" s="13">
        <f>42*200*4</f>
        <v>33600</v>
      </c>
      <c r="F17" s="13">
        <f t="shared" ref="F17:I17" si="6">42*200*4</f>
        <v>33600</v>
      </c>
      <c r="G17" s="13">
        <f t="shared" si="6"/>
        <v>33600</v>
      </c>
      <c r="H17" s="13">
        <f t="shared" si="6"/>
        <v>33600</v>
      </c>
      <c r="I17" s="13">
        <f t="shared" si="6"/>
        <v>33600</v>
      </c>
      <c r="J17" s="11"/>
      <c r="K17" s="2"/>
      <c r="L17" s="2"/>
      <c r="M17" s="2"/>
      <c r="N17" s="2"/>
      <c r="O17" s="2"/>
      <c r="P17" s="2"/>
    </row>
    <row r="18" spans="1:16" s="3" customFormat="1" ht="45" customHeight="1">
      <c r="A18" s="46">
        <v>3.2</v>
      </c>
      <c r="B18" s="46" t="s">
        <v>11</v>
      </c>
      <c r="C18" s="9" t="s">
        <v>9</v>
      </c>
      <c r="D18" s="13">
        <f t="shared" ref="D18:D29" si="7">SUM(E18:I18)</f>
        <v>1000</v>
      </c>
      <c r="E18" s="13">
        <v>200</v>
      </c>
      <c r="F18" s="13">
        <v>200</v>
      </c>
      <c r="G18" s="13">
        <v>200</v>
      </c>
      <c r="H18" s="13">
        <v>200</v>
      </c>
      <c r="I18" s="13">
        <v>200</v>
      </c>
      <c r="J18" s="11"/>
      <c r="K18" s="2"/>
      <c r="L18" s="2"/>
      <c r="M18" s="2"/>
      <c r="N18" s="2"/>
      <c r="O18" s="2"/>
      <c r="P18" s="2"/>
    </row>
    <row r="19" spans="1:16" s="3" customFormat="1" ht="15.75">
      <c r="A19" s="47"/>
      <c r="B19" s="47"/>
      <c r="C19" s="9" t="s">
        <v>8</v>
      </c>
      <c r="D19" s="13">
        <f t="shared" si="7"/>
        <v>200000</v>
      </c>
      <c r="E19" s="13">
        <f>E18*5*10*4</f>
        <v>40000</v>
      </c>
      <c r="F19" s="13">
        <f t="shared" ref="F19:I19" si="8">F18*5*10*4</f>
        <v>40000</v>
      </c>
      <c r="G19" s="13">
        <f t="shared" si="8"/>
        <v>40000</v>
      </c>
      <c r="H19" s="13">
        <f t="shared" si="8"/>
        <v>40000</v>
      </c>
      <c r="I19" s="13">
        <f t="shared" si="8"/>
        <v>40000</v>
      </c>
      <c r="J19" s="11"/>
      <c r="K19" s="2"/>
      <c r="L19" s="2"/>
      <c r="M19" s="2"/>
      <c r="N19" s="2"/>
      <c r="O19" s="2"/>
      <c r="P19" s="2"/>
    </row>
    <row r="20" spans="1:16" s="5" customFormat="1" ht="45" customHeight="1">
      <c r="A20" s="48">
        <v>4</v>
      </c>
      <c r="B20" s="48" t="s">
        <v>12</v>
      </c>
      <c r="C20" s="12" t="s">
        <v>9</v>
      </c>
      <c r="D20" s="10">
        <f t="shared" si="7"/>
        <v>750</v>
      </c>
      <c r="E20" s="10">
        <v>150</v>
      </c>
      <c r="F20" s="10">
        <v>150</v>
      </c>
      <c r="G20" s="10">
        <v>150</v>
      </c>
      <c r="H20" s="10">
        <v>150</v>
      </c>
      <c r="I20" s="10">
        <v>150</v>
      </c>
      <c r="J20" s="11"/>
      <c r="K20" s="4"/>
      <c r="L20" s="4"/>
      <c r="M20" s="4"/>
      <c r="N20" s="4"/>
      <c r="O20" s="4"/>
      <c r="P20" s="4"/>
    </row>
    <row r="21" spans="1:16" s="5" customFormat="1" ht="38.25" customHeight="1">
      <c r="A21" s="49"/>
      <c r="B21" s="49"/>
      <c r="C21" s="12" t="s">
        <v>8</v>
      </c>
      <c r="D21" s="10">
        <f t="shared" si="7"/>
        <v>206000</v>
      </c>
      <c r="E21" s="10">
        <f>E23+E25</f>
        <v>41200</v>
      </c>
      <c r="F21" s="10">
        <f t="shared" ref="F21:I21" si="9">F23+F25</f>
        <v>41200</v>
      </c>
      <c r="G21" s="10">
        <f t="shared" si="9"/>
        <v>41200</v>
      </c>
      <c r="H21" s="10">
        <f t="shared" si="9"/>
        <v>41200</v>
      </c>
      <c r="I21" s="10">
        <f t="shared" si="9"/>
        <v>41200</v>
      </c>
      <c r="J21" s="11"/>
      <c r="K21" s="4"/>
      <c r="L21" s="4"/>
      <c r="M21" s="4"/>
      <c r="N21" s="4"/>
      <c r="O21" s="4"/>
      <c r="P21" s="4"/>
    </row>
    <row r="22" spans="1:16" s="3" customFormat="1" ht="49.5" customHeight="1">
      <c r="A22" s="46">
        <v>4.0999999999999996</v>
      </c>
      <c r="B22" s="46" t="s">
        <v>100</v>
      </c>
      <c r="C22" s="9" t="s">
        <v>9</v>
      </c>
      <c r="D22" s="13">
        <f t="shared" si="7"/>
        <v>350</v>
      </c>
      <c r="E22" s="13">
        <v>70</v>
      </c>
      <c r="F22" s="13">
        <v>70</v>
      </c>
      <c r="G22" s="13">
        <v>70</v>
      </c>
      <c r="H22" s="13">
        <v>70</v>
      </c>
      <c r="I22" s="13">
        <v>70</v>
      </c>
      <c r="J22" s="11"/>
      <c r="K22" s="2"/>
      <c r="L22" s="2"/>
      <c r="M22" s="2"/>
      <c r="N22" s="2"/>
      <c r="O22" s="2"/>
      <c r="P22" s="2"/>
    </row>
    <row r="23" spans="1:16" s="3" customFormat="1" ht="59.25" customHeight="1">
      <c r="A23" s="47"/>
      <c r="B23" s="47"/>
      <c r="C23" s="9" t="s">
        <v>8</v>
      </c>
      <c r="D23" s="13">
        <f t="shared" si="7"/>
        <v>58800</v>
      </c>
      <c r="E23" s="13">
        <f>42*70*4</f>
        <v>11760</v>
      </c>
      <c r="F23" s="13">
        <f t="shared" ref="F23:I23" si="10">42*70*4</f>
        <v>11760</v>
      </c>
      <c r="G23" s="13">
        <f t="shared" si="10"/>
        <v>11760</v>
      </c>
      <c r="H23" s="13">
        <f t="shared" si="10"/>
        <v>11760</v>
      </c>
      <c r="I23" s="13">
        <f t="shared" si="10"/>
        <v>11760</v>
      </c>
      <c r="J23" s="11"/>
      <c r="K23" s="2"/>
      <c r="L23" s="2"/>
      <c r="M23" s="2"/>
      <c r="N23" s="2"/>
      <c r="O23" s="2"/>
      <c r="P23" s="2"/>
    </row>
    <row r="24" spans="1:16" s="3" customFormat="1" ht="42.75" customHeight="1">
      <c r="A24" s="46">
        <v>4.2</v>
      </c>
      <c r="B24" s="46" t="s">
        <v>15</v>
      </c>
      <c r="C24" s="9" t="s">
        <v>9</v>
      </c>
      <c r="D24" s="13">
        <f t="shared" si="7"/>
        <v>400</v>
      </c>
      <c r="E24" s="13">
        <v>80</v>
      </c>
      <c r="F24" s="13">
        <v>80</v>
      </c>
      <c r="G24" s="13">
        <v>80</v>
      </c>
      <c r="H24" s="13">
        <v>80</v>
      </c>
      <c r="I24" s="13">
        <v>80</v>
      </c>
      <c r="J24" s="11"/>
      <c r="K24" s="2"/>
      <c r="L24" s="2"/>
      <c r="M24" s="2"/>
      <c r="N24" s="2"/>
      <c r="O24" s="2"/>
      <c r="P24" s="2"/>
    </row>
    <row r="25" spans="1:16" s="3" customFormat="1" ht="51.75" customHeight="1">
      <c r="A25" s="47"/>
      <c r="B25" s="47"/>
      <c r="C25" s="9" t="s">
        <v>8</v>
      </c>
      <c r="D25" s="13">
        <f t="shared" si="7"/>
        <v>147200</v>
      </c>
      <c r="E25" s="13">
        <f>E27+E29</f>
        <v>29440</v>
      </c>
      <c r="F25" s="13">
        <f t="shared" ref="F25:I25" si="11">F27+F29</f>
        <v>29440</v>
      </c>
      <c r="G25" s="13">
        <f t="shared" si="11"/>
        <v>29440</v>
      </c>
      <c r="H25" s="13">
        <f t="shared" si="11"/>
        <v>29440</v>
      </c>
      <c r="I25" s="13">
        <f t="shared" si="11"/>
        <v>29440</v>
      </c>
      <c r="J25" s="11"/>
      <c r="K25" s="2"/>
      <c r="L25" s="2"/>
      <c r="M25" s="2"/>
      <c r="N25" s="2"/>
      <c r="O25" s="2"/>
      <c r="P25" s="2"/>
    </row>
    <row r="26" spans="1:16" s="3" customFormat="1" ht="30" customHeight="1">
      <c r="A26" s="46" t="s">
        <v>13</v>
      </c>
      <c r="B26" s="46" t="s">
        <v>16</v>
      </c>
      <c r="C26" s="9" t="s">
        <v>9</v>
      </c>
      <c r="D26" s="13">
        <f t="shared" si="7"/>
        <v>400</v>
      </c>
      <c r="E26" s="13">
        <v>80</v>
      </c>
      <c r="F26" s="13">
        <v>80</v>
      </c>
      <c r="G26" s="13">
        <v>80</v>
      </c>
      <c r="H26" s="13">
        <v>80</v>
      </c>
      <c r="I26" s="13">
        <v>80</v>
      </c>
      <c r="J26" s="11"/>
      <c r="K26" s="2"/>
      <c r="L26" s="2"/>
      <c r="M26" s="2"/>
      <c r="N26" s="2"/>
      <c r="O26" s="2"/>
      <c r="P26" s="2"/>
    </row>
    <row r="27" spans="1:16" s="3" customFormat="1" ht="34.5" customHeight="1">
      <c r="A27" s="47"/>
      <c r="B27" s="47"/>
      <c r="C27" s="9" t="s">
        <v>8</v>
      </c>
      <c r="D27" s="13">
        <f t="shared" si="7"/>
        <v>67200</v>
      </c>
      <c r="E27" s="13">
        <f>80*42*4</f>
        <v>13440</v>
      </c>
      <c r="F27" s="13">
        <f t="shared" ref="F27:I27" si="12">80*42*4</f>
        <v>13440</v>
      </c>
      <c r="G27" s="13">
        <f t="shared" si="12"/>
        <v>13440</v>
      </c>
      <c r="H27" s="13">
        <f t="shared" si="12"/>
        <v>13440</v>
      </c>
      <c r="I27" s="13">
        <f t="shared" si="12"/>
        <v>13440</v>
      </c>
      <c r="J27" s="11"/>
      <c r="K27" s="2"/>
      <c r="L27" s="2"/>
      <c r="M27" s="2"/>
      <c r="N27" s="2"/>
      <c r="O27" s="2"/>
      <c r="P27" s="2"/>
    </row>
    <row r="28" spans="1:16" ht="45" customHeight="1">
      <c r="A28" s="46" t="s">
        <v>14</v>
      </c>
      <c r="B28" s="46" t="s">
        <v>11</v>
      </c>
      <c r="C28" s="9" t="s">
        <v>9</v>
      </c>
      <c r="D28" s="13">
        <f t="shared" si="7"/>
        <v>400</v>
      </c>
      <c r="E28" s="13">
        <v>80</v>
      </c>
      <c r="F28" s="13">
        <v>80</v>
      </c>
      <c r="G28" s="13">
        <v>80</v>
      </c>
      <c r="H28" s="13">
        <v>80</v>
      </c>
      <c r="I28" s="13">
        <v>80</v>
      </c>
      <c r="J28" s="11"/>
      <c r="K28" s="1"/>
      <c r="L28" s="1"/>
      <c r="M28" s="1"/>
      <c r="N28" s="1"/>
      <c r="O28" s="1"/>
      <c r="P28" s="1"/>
    </row>
    <row r="29" spans="1:16" ht="24" customHeight="1">
      <c r="A29" s="47"/>
      <c r="B29" s="47"/>
      <c r="C29" s="9" t="s">
        <v>8</v>
      </c>
      <c r="D29" s="13">
        <f t="shared" si="7"/>
        <v>80000</v>
      </c>
      <c r="E29" s="13">
        <f>80*5*10*4</f>
        <v>16000</v>
      </c>
      <c r="F29" s="13">
        <f t="shared" ref="F29:I29" si="13">80*5*10*4</f>
        <v>16000</v>
      </c>
      <c r="G29" s="13">
        <f t="shared" si="13"/>
        <v>16000</v>
      </c>
      <c r="H29" s="13">
        <f t="shared" si="13"/>
        <v>16000</v>
      </c>
      <c r="I29" s="13">
        <f t="shared" si="13"/>
        <v>16000</v>
      </c>
      <c r="J29" s="11"/>
      <c r="K29" s="1"/>
      <c r="L29" s="1"/>
      <c r="M29" s="1"/>
      <c r="N29" s="1"/>
      <c r="O29" s="1"/>
      <c r="P29" s="1"/>
    </row>
    <row r="30" spans="1:16" s="8" customFormat="1" ht="25.5" customHeight="1">
      <c r="A30" s="45" t="s">
        <v>19</v>
      </c>
      <c r="B30" s="45"/>
      <c r="C30" s="12" t="s">
        <v>9</v>
      </c>
      <c r="D30" s="10">
        <f t="shared" ref="D30:I30" si="14">D8+D14+D20</f>
        <v>2100</v>
      </c>
      <c r="E30" s="10">
        <f t="shared" si="14"/>
        <v>420</v>
      </c>
      <c r="F30" s="10">
        <f t="shared" si="14"/>
        <v>420</v>
      </c>
      <c r="G30" s="10">
        <f t="shared" si="14"/>
        <v>420</v>
      </c>
      <c r="H30" s="10">
        <f t="shared" si="14"/>
        <v>420</v>
      </c>
      <c r="I30" s="10">
        <f t="shared" si="14"/>
        <v>420</v>
      </c>
      <c r="J30" s="21"/>
      <c r="K30" s="7"/>
      <c r="L30" s="7"/>
      <c r="M30" s="7"/>
      <c r="N30" s="7"/>
      <c r="O30" s="7"/>
      <c r="P30" s="7"/>
    </row>
    <row r="31" spans="1:16" s="16" customFormat="1" ht="25.5" customHeight="1">
      <c r="A31" s="45"/>
      <c r="B31" s="45"/>
      <c r="C31" s="22" t="s">
        <v>8</v>
      </c>
      <c r="D31" s="10">
        <f t="shared" ref="D31:I31" si="15">D7+D9+D15+D21</f>
        <v>626450</v>
      </c>
      <c r="E31" s="10">
        <f t="shared" si="15"/>
        <v>125290</v>
      </c>
      <c r="F31" s="10">
        <f t="shared" si="15"/>
        <v>125290</v>
      </c>
      <c r="G31" s="10">
        <f t="shared" si="15"/>
        <v>125290</v>
      </c>
      <c r="H31" s="10">
        <f t="shared" si="15"/>
        <v>125290</v>
      </c>
      <c r="I31" s="10">
        <f t="shared" si="15"/>
        <v>125290</v>
      </c>
      <c r="J31" s="14"/>
      <c r="K31" s="15"/>
      <c r="L31" s="15"/>
      <c r="M31" s="15"/>
      <c r="N31" s="15"/>
      <c r="O31" s="15"/>
      <c r="P31" s="15"/>
    </row>
    <row r="32" spans="1:16" s="20" customFormat="1" ht="36.75" customHeight="1">
      <c r="A32" s="17"/>
      <c r="B32" s="17"/>
      <c r="C32" s="44" t="s">
        <v>98</v>
      </c>
      <c r="D32" s="44"/>
      <c r="E32" s="44"/>
      <c r="F32" s="44"/>
      <c r="G32" s="44"/>
      <c r="H32" s="44"/>
      <c r="I32" s="44"/>
      <c r="J32" s="44"/>
      <c r="K32" s="17"/>
      <c r="L32" s="17"/>
      <c r="M32" s="17"/>
      <c r="N32" s="17"/>
      <c r="O32" s="17"/>
      <c r="P32" s="17"/>
    </row>
    <row r="33" spans="1:16" s="20" customFormat="1">
      <c r="A33" s="17"/>
      <c r="B33" s="17"/>
      <c r="C33" s="18"/>
      <c r="D33" s="19"/>
      <c r="E33" s="19"/>
      <c r="F33" s="19"/>
      <c r="G33" s="19"/>
      <c r="H33" s="19"/>
      <c r="I33" s="19"/>
      <c r="J33" s="19"/>
      <c r="K33" s="17"/>
      <c r="L33" s="17"/>
      <c r="M33" s="17"/>
      <c r="N33" s="17"/>
      <c r="O33" s="17"/>
      <c r="P33" s="17"/>
    </row>
    <row r="34" spans="1:16" s="20" customFormat="1">
      <c r="A34" s="17"/>
      <c r="B34" s="17"/>
      <c r="C34" s="18"/>
      <c r="D34" s="19"/>
      <c r="E34" s="19"/>
      <c r="F34" s="19"/>
      <c r="G34" s="19"/>
      <c r="H34" s="19"/>
      <c r="I34" s="19"/>
      <c r="J34" s="19"/>
      <c r="K34" s="17"/>
      <c r="L34" s="17"/>
      <c r="M34" s="17"/>
      <c r="N34" s="17"/>
      <c r="O34" s="17"/>
      <c r="P34" s="17"/>
    </row>
    <row r="35" spans="1:16" s="20" customFormat="1" ht="105" customHeight="1">
      <c r="A35" s="17"/>
      <c r="B35" s="43" t="s">
        <v>99</v>
      </c>
      <c r="C35" s="43"/>
      <c r="D35" s="43"/>
      <c r="E35" s="43"/>
      <c r="F35" s="43"/>
      <c r="G35" s="43"/>
      <c r="H35" s="43"/>
      <c r="I35" s="43"/>
      <c r="J35" s="43"/>
      <c r="K35" s="17"/>
      <c r="L35" s="17"/>
      <c r="M35" s="17"/>
      <c r="N35" s="17"/>
      <c r="O35" s="17"/>
      <c r="P35" s="17"/>
    </row>
    <row r="36" spans="1:16" s="20" customFormat="1">
      <c r="A36" s="17"/>
      <c r="B36" s="17"/>
      <c r="C36" s="18"/>
      <c r="D36" s="19"/>
      <c r="E36" s="19"/>
      <c r="F36" s="19"/>
      <c r="G36" s="19"/>
      <c r="H36" s="19"/>
      <c r="I36" s="19"/>
      <c r="J36" s="19"/>
      <c r="K36" s="17"/>
      <c r="L36" s="17"/>
      <c r="M36" s="17"/>
      <c r="N36" s="17"/>
      <c r="O36" s="17"/>
      <c r="P36" s="17"/>
    </row>
    <row r="37" spans="1:16" s="20" customFormat="1">
      <c r="A37" s="17"/>
      <c r="B37" s="17"/>
      <c r="C37" s="18"/>
      <c r="D37" s="19"/>
      <c r="E37" s="19"/>
      <c r="F37" s="19"/>
      <c r="G37" s="19"/>
      <c r="H37" s="19"/>
      <c r="I37" s="19"/>
      <c r="J37" s="19"/>
      <c r="K37" s="17"/>
      <c r="L37" s="17"/>
      <c r="M37" s="17"/>
      <c r="N37" s="17"/>
      <c r="O37" s="17"/>
      <c r="P37" s="17"/>
    </row>
    <row r="38" spans="1:16" s="20" customFormat="1">
      <c r="A38" s="17"/>
      <c r="B38" s="17"/>
      <c r="C38" s="18"/>
      <c r="D38" s="19"/>
      <c r="E38" s="19"/>
      <c r="F38" s="19"/>
      <c r="G38" s="19"/>
      <c r="H38" s="19"/>
      <c r="I38" s="19"/>
      <c r="J38" s="19"/>
      <c r="K38" s="17"/>
      <c r="L38" s="17"/>
      <c r="M38" s="17"/>
      <c r="N38" s="17"/>
      <c r="O38" s="17"/>
      <c r="P38" s="17"/>
    </row>
  </sheetData>
  <mergeCells count="34">
    <mergeCell ref="B10:B11"/>
    <mergeCell ref="A10:A11"/>
    <mergeCell ref="B12:B13"/>
    <mergeCell ref="A12:A13"/>
    <mergeCell ref="A2:J2"/>
    <mergeCell ref="D1:E1"/>
    <mergeCell ref="A3:J3"/>
    <mergeCell ref="B8:B9"/>
    <mergeCell ref="A8:A9"/>
    <mergeCell ref="E5:I5"/>
    <mergeCell ref="D5:D6"/>
    <mergeCell ref="C5:C6"/>
    <mergeCell ref="B5:B6"/>
    <mergeCell ref="A5:A6"/>
    <mergeCell ref="J5:J6"/>
    <mergeCell ref="B14:B15"/>
    <mergeCell ref="A14:A15"/>
    <mergeCell ref="B16:B17"/>
    <mergeCell ref="A16:A17"/>
    <mergeCell ref="A18:A19"/>
    <mergeCell ref="B18:B19"/>
    <mergeCell ref="B22:B23"/>
    <mergeCell ref="A22:A23"/>
    <mergeCell ref="B20:B21"/>
    <mergeCell ref="A20:A21"/>
    <mergeCell ref="B24:B25"/>
    <mergeCell ref="A24:A25"/>
    <mergeCell ref="B35:J35"/>
    <mergeCell ref="C32:J32"/>
    <mergeCell ref="A30:B31"/>
    <mergeCell ref="B26:B27"/>
    <mergeCell ref="B28:B29"/>
    <mergeCell ref="A26:A27"/>
    <mergeCell ref="A28:A29"/>
  </mergeCells>
  <pageMargins left="0.2" right="0.2" top="0.5" bottom="0.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7"/>
  <sheetViews>
    <sheetView topLeftCell="A43" workbookViewId="0">
      <selection activeCell="B60" sqref="B60"/>
    </sheetView>
  </sheetViews>
  <sheetFormatPr defaultRowHeight="15"/>
  <cols>
    <col min="1" max="1" width="6.85546875" style="27" customWidth="1"/>
    <col min="2" max="2" width="65.85546875" style="27" customWidth="1"/>
    <col min="3" max="3" width="14.5703125" style="27" customWidth="1"/>
    <col min="4" max="4" width="13.85546875" style="27" customWidth="1"/>
    <col min="5" max="5" width="16.7109375" style="27" customWidth="1"/>
  </cols>
  <sheetData>
    <row r="2" spans="1:13">
      <c r="A2" s="61" t="s">
        <v>24</v>
      </c>
      <c r="B2" s="61"/>
      <c r="C2" s="61"/>
      <c r="D2" s="61"/>
      <c r="E2" s="61"/>
      <c r="F2" s="23"/>
      <c r="G2" s="23"/>
      <c r="H2" s="23"/>
      <c r="I2" s="23"/>
      <c r="J2" s="23"/>
      <c r="K2" s="23"/>
      <c r="L2" s="23"/>
      <c r="M2" s="23"/>
    </row>
    <row r="4" spans="1:13" s="5" customFormat="1">
      <c r="A4" s="59" t="s">
        <v>3</v>
      </c>
      <c r="B4" s="59" t="s">
        <v>25</v>
      </c>
      <c r="C4" s="59" t="s">
        <v>26</v>
      </c>
      <c r="D4" s="59" t="s">
        <v>32</v>
      </c>
      <c r="E4" s="59" t="s">
        <v>33</v>
      </c>
    </row>
    <row r="5" spans="1:13" s="5" customFormat="1" ht="34.5" customHeight="1">
      <c r="A5" s="60"/>
      <c r="B5" s="60"/>
      <c r="C5" s="60"/>
      <c r="D5" s="60"/>
      <c r="E5" s="60"/>
    </row>
    <row r="6" spans="1:13">
      <c r="A6" s="24" t="s">
        <v>28</v>
      </c>
      <c r="B6" s="25" t="s">
        <v>27</v>
      </c>
      <c r="C6" s="24">
        <f>C7+C16+C23+C28+C33</f>
        <v>866</v>
      </c>
      <c r="D6" s="24"/>
      <c r="E6" s="24"/>
    </row>
    <row r="7" spans="1:13" s="8" customFormat="1">
      <c r="A7" s="25" t="s">
        <v>29</v>
      </c>
      <c r="B7" s="25" t="s">
        <v>30</v>
      </c>
      <c r="C7" s="25">
        <f>SUM(C8:C14)</f>
        <v>129</v>
      </c>
      <c r="D7" s="25">
        <f t="shared" ref="D7:E7" si="0">SUM(D8:D14)</f>
        <v>116</v>
      </c>
      <c r="E7" s="25">
        <f t="shared" si="0"/>
        <v>13</v>
      </c>
    </row>
    <row r="8" spans="1:13">
      <c r="A8" s="24">
        <v>1</v>
      </c>
      <c r="B8" s="24" t="s">
        <v>31</v>
      </c>
      <c r="C8" s="24">
        <v>30</v>
      </c>
      <c r="D8" s="24">
        <v>17</v>
      </c>
      <c r="E8" s="24">
        <v>13</v>
      </c>
    </row>
    <row r="9" spans="1:13">
      <c r="A9" s="24">
        <v>2</v>
      </c>
      <c r="B9" s="24" t="s">
        <v>35</v>
      </c>
      <c r="C9" s="24">
        <v>26</v>
      </c>
      <c r="D9" s="24">
        <v>26</v>
      </c>
      <c r="E9" s="24">
        <v>0</v>
      </c>
    </row>
    <row r="10" spans="1:13">
      <c r="A10" s="24">
        <v>3</v>
      </c>
      <c r="B10" s="24" t="s">
        <v>37</v>
      </c>
      <c r="C10" s="24">
        <v>11</v>
      </c>
      <c r="D10" s="24">
        <v>11</v>
      </c>
      <c r="E10" s="24">
        <v>0</v>
      </c>
    </row>
    <row r="11" spans="1:13">
      <c r="A11" s="24">
        <v>4</v>
      </c>
      <c r="B11" s="24" t="s">
        <v>39</v>
      </c>
      <c r="C11" s="24">
        <v>14</v>
      </c>
      <c r="D11" s="24">
        <v>14</v>
      </c>
      <c r="E11" s="24">
        <v>0</v>
      </c>
    </row>
    <row r="12" spans="1:13">
      <c r="A12" s="24">
        <v>5</v>
      </c>
      <c r="B12" s="24" t="s">
        <v>41</v>
      </c>
      <c r="C12" s="24">
        <v>14</v>
      </c>
      <c r="D12" s="24">
        <v>14</v>
      </c>
      <c r="E12" s="24">
        <v>0</v>
      </c>
    </row>
    <row r="13" spans="1:13">
      <c r="A13" s="24">
        <v>6</v>
      </c>
      <c r="B13" s="24" t="s">
        <v>42</v>
      </c>
      <c r="C13" s="24">
        <v>14</v>
      </c>
      <c r="D13" s="24">
        <v>14</v>
      </c>
      <c r="E13" s="24">
        <v>0</v>
      </c>
    </row>
    <row r="14" spans="1:13">
      <c r="A14" s="24">
        <v>7</v>
      </c>
      <c r="B14" s="24" t="s">
        <v>43</v>
      </c>
      <c r="C14" s="24">
        <v>20</v>
      </c>
      <c r="D14" s="24">
        <v>20</v>
      </c>
      <c r="E14" s="24">
        <v>0</v>
      </c>
    </row>
    <row r="15" spans="1:13" s="8" customFormat="1">
      <c r="A15" s="25" t="s">
        <v>34</v>
      </c>
      <c r="B15" s="25" t="s">
        <v>44</v>
      </c>
      <c r="C15" s="25"/>
      <c r="D15" s="25"/>
      <c r="E15" s="25"/>
    </row>
    <row r="16" spans="1:13" s="8" customFormat="1">
      <c r="A16" s="25">
        <v>1</v>
      </c>
      <c r="B16" s="25" t="s">
        <v>45</v>
      </c>
      <c r="C16" s="25">
        <f>SUM(C17:C22)</f>
        <v>277</v>
      </c>
      <c r="D16" s="25">
        <f t="shared" ref="D16:E16" si="1">SUM(D17:D22)</f>
        <v>68</v>
      </c>
      <c r="E16" s="25">
        <f t="shared" si="1"/>
        <v>209</v>
      </c>
    </row>
    <row r="17" spans="1:5">
      <c r="A17" s="24">
        <v>1.1000000000000001</v>
      </c>
      <c r="B17" s="24" t="s">
        <v>46</v>
      </c>
      <c r="C17" s="24">
        <v>23</v>
      </c>
      <c r="D17" s="24">
        <v>23</v>
      </c>
      <c r="E17" s="24">
        <v>0</v>
      </c>
    </row>
    <row r="18" spans="1:5">
      <c r="A18" s="24">
        <v>1.2</v>
      </c>
      <c r="B18" s="24" t="s">
        <v>67</v>
      </c>
      <c r="C18" s="24">
        <v>50</v>
      </c>
      <c r="D18" s="24">
        <v>9</v>
      </c>
      <c r="E18" s="24">
        <v>41</v>
      </c>
    </row>
    <row r="19" spans="1:5">
      <c r="A19" s="24">
        <v>1.3</v>
      </c>
      <c r="B19" s="24" t="s">
        <v>68</v>
      </c>
      <c r="C19" s="24">
        <v>53</v>
      </c>
      <c r="D19" s="24">
        <v>18</v>
      </c>
      <c r="E19" s="24">
        <v>35</v>
      </c>
    </row>
    <row r="20" spans="1:5">
      <c r="A20" s="24">
        <v>1.4</v>
      </c>
      <c r="B20" s="24" t="s">
        <v>69</v>
      </c>
      <c r="C20" s="24">
        <v>47</v>
      </c>
      <c r="D20" s="24">
        <v>6</v>
      </c>
      <c r="E20" s="24">
        <v>41</v>
      </c>
    </row>
    <row r="21" spans="1:5">
      <c r="A21" s="24">
        <v>1.5</v>
      </c>
      <c r="B21" s="24" t="s">
        <v>71</v>
      </c>
      <c r="C21" s="24">
        <v>58</v>
      </c>
      <c r="D21" s="24">
        <v>6</v>
      </c>
      <c r="E21" s="24">
        <v>52</v>
      </c>
    </row>
    <row r="22" spans="1:5">
      <c r="A22" s="24">
        <v>1.6</v>
      </c>
      <c r="B22" s="24" t="s">
        <v>72</v>
      </c>
      <c r="C22" s="24">
        <v>46</v>
      </c>
      <c r="D22" s="24">
        <v>6</v>
      </c>
      <c r="E22" s="24">
        <v>40</v>
      </c>
    </row>
    <row r="23" spans="1:5" s="8" customFormat="1">
      <c r="A23" s="25">
        <v>2</v>
      </c>
      <c r="B23" s="25" t="s">
        <v>47</v>
      </c>
      <c r="C23" s="25">
        <f>SUM(C24:C27)</f>
        <v>150</v>
      </c>
      <c r="D23" s="25">
        <f t="shared" ref="D23:E23" si="2">SUM(D24:D27)</f>
        <v>52</v>
      </c>
      <c r="E23" s="25">
        <f t="shared" si="2"/>
        <v>98</v>
      </c>
    </row>
    <row r="24" spans="1:5">
      <c r="A24" s="24">
        <v>2.1</v>
      </c>
      <c r="B24" s="24" t="s">
        <v>46</v>
      </c>
      <c r="C24" s="24">
        <v>38</v>
      </c>
      <c r="D24" s="24">
        <v>21</v>
      </c>
      <c r="E24" s="24">
        <v>17</v>
      </c>
    </row>
    <row r="25" spans="1:5">
      <c r="A25" s="24">
        <v>2.2000000000000002</v>
      </c>
      <c r="B25" s="24" t="s">
        <v>48</v>
      </c>
      <c r="C25" s="24">
        <v>46</v>
      </c>
      <c r="D25" s="24">
        <v>14</v>
      </c>
      <c r="E25" s="24">
        <v>32</v>
      </c>
    </row>
    <row r="26" spans="1:5">
      <c r="A26" s="24">
        <v>2.2999999999999998</v>
      </c>
      <c r="B26" s="24" t="s">
        <v>49</v>
      </c>
      <c r="C26" s="24">
        <v>43</v>
      </c>
      <c r="D26" s="24">
        <v>14</v>
      </c>
      <c r="E26" s="24">
        <v>29</v>
      </c>
    </row>
    <row r="27" spans="1:5">
      <c r="A27" s="24">
        <v>2.4</v>
      </c>
      <c r="B27" s="24" t="s">
        <v>50</v>
      </c>
      <c r="C27" s="24">
        <v>23</v>
      </c>
      <c r="D27" s="24">
        <v>3</v>
      </c>
      <c r="E27" s="24">
        <v>20</v>
      </c>
    </row>
    <row r="28" spans="1:5" s="8" customFormat="1">
      <c r="A28" s="25" t="s">
        <v>36</v>
      </c>
      <c r="B28" s="25" t="s">
        <v>51</v>
      </c>
      <c r="C28" s="25">
        <f>SUM(C29:C32)</f>
        <v>147</v>
      </c>
      <c r="D28" s="25">
        <f t="shared" ref="D28:E28" si="3">SUM(D29:D32)</f>
        <v>33</v>
      </c>
      <c r="E28" s="25">
        <f t="shared" si="3"/>
        <v>114</v>
      </c>
    </row>
    <row r="29" spans="1:5">
      <c r="A29" s="24">
        <v>1</v>
      </c>
      <c r="B29" s="24" t="s">
        <v>46</v>
      </c>
      <c r="C29" s="24">
        <v>19</v>
      </c>
      <c r="D29" s="24">
        <v>17</v>
      </c>
      <c r="E29" s="24">
        <v>2</v>
      </c>
    </row>
    <row r="30" spans="1:5">
      <c r="A30" s="24">
        <v>2</v>
      </c>
      <c r="B30" s="24" t="s">
        <v>52</v>
      </c>
      <c r="C30" s="24">
        <v>52</v>
      </c>
      <c r="D30" s="24">
        <v>13</v>
      </c>
      <c r="E30" s="24">
        <v>39</v>
      </c>
    </row>
    <row r="31" spans="1:5">
      <c r="A31" s="24">
        <v>3</v>
      </c>
      <c r="B31" s="24" t="s">
        <v>53</v>
      </c>
      <c r="C31" s="24">
        <v>44</v>
      </c>
      <c r="D31" s="24">
        <v>3</v>
      </c>
      <c r="E31" s="24">
        <v>41</v>
      </c>
    </row>
    <row r="32" spans="1:5">
      <c r="A32" s="24">
        <v>4</v>
      </c>
      <c r="B32" s="24" t="s">
        <v>54</v>
      </c>
      <c r="C32" s="24">
        <v>32</v>
      </c>
      <c r="D32" s="24">
        <v>0</v>
      </c>
      <c r="E32" s="24">
        <v>32</v>
      </c>
    </row>
    <row r="33" spans="1:5" s="8" customFormat="1">
      <c r="A33" s="25" t="s">
        <v>38</v>
      </c>
      <c r="B33" s="25" t="s">
        <v>73</v>
      </c>
      <c r="C33" s="25">
        <f>SUM(C34:C38)</f>
        <v>163</v>
      </c>
      <c r="D33" s="25">
        <f t="shared" ref="D33:E33" si="4">SUM(D34:D38)</f>
        <v>20</v>
      </c>
      <c r="E33" s="25">
        <f t="shared" si="4"/>
        <v>142</v>
      </c>
    </row>
    <row r="34" spans="1:5">
      <c r="A34" s="24">
        <v>1</v>
      </c>
      <c r="B34" s="24" t="s">
        <v>46</v>
      </c>
      <c r="C34" s="24">
        <v>10</v>
      </c>
      <c r="D34" s="24">
        <v>10</v>
      </c>
      <c r="E34" s="24">
        <v>0</v>
      </c>
    </row>
    <row r="35" spans="1:5">
      <c r="A35" s="24">
        <v>2</v>
      </c>
      <c r="B35" s="24" t="s">
        <v>55</v>
      </c>
      <c r="C35" s="24">
        <v>14</v>
      </c>
      <c r="D35" s="24">
        <v>10</v>
      </c>
      <c r="E35" s="24">
        <v>3</v>
      </c>
    </row>
    <row r="36" spans="1:5">
      <c r="A36" s="24">
        <v>3</v>
      </c>
      <c r="B36" s="24" t="s">
        <v>56</v>
      </c>
      <c r="C36" s="24">
        <v>14</v>
      </c>
      <c r="D36" s="24">
        <v>0</v>
      </c>
      <c r="E36" s="24">
        <v>14</v>
      </c>
    </row>
    <row r="37" spans="1:5">
      <c r="A37" s="24">
        <v>4</v>
      </c>
      <c r="B37" s="24" t="s">
        <v>57</v>
      </c>
      <c r="C37" s="24">
        <v>54</v>
      </c>
      <c r="D37" s="24">
        <v>0</v>
      </c>
      <c r="E37" s="24">
        <v>54</v>
      </c>
    </row>
    <row r="38" spans="1:5">
      <c r="A38" s="24"/>
      <c r="B38" s="24" t="s">
        <v>74</v>
      </c>
      <c r="C38" s="24">
        <v>71</v>
      </c>
      <c r="D38" s="24">
        <v>0</v>
      </c>
      <c r="E38" s="24">
        <v>71</v>
      </c>
    </row>
    <row r="39" spans="1:5" s="8" customFormat="1">
      <c r="A39" s="25" t="s">
        <v>40</v>
      </c>
      <c r="B39" s="25" t="s">
        <v>58</v>
      </c>
      <c r="C39" s="25">
        <f>SUM(C40:C44)</f>
        <v>145</v>
      </c>
      <c r="D39" s="25">
        <f t="shared" ref="D39:E39" si="5">SUM(D40:D44)</f>
        <v>61</v>
      </c>
      <c r="E39" s="25">
        <f t="shared" si="5"/>
        <v>84</v>
      </c>
    </row>
    <row r="40" spans="1:5">
      <c r="A40" s="24">
        <v>1</v>
      </c>
      <c r="B40" s="24" t="s">
        <v>59</v>
      </c>
      <c r="C40" s="24">
        <v>20</v>
      </c>
      <c r="D40" s="24">
        <v>6</v>
      </c>
      <c r="E40" s="24">
        <v>14</v>
      </c>
    </row>
    <row r="41" spans="1:5">
      <c r="A41" s="24">
        <v>2</v>
      </c>
      <c r="B41" s="24" t="s">
        <v>35</v>
      </c>
      <c r="C41" s="24">
        <v>3</v>
      </c>
      <c r="D41" s="24">
        <v>3</v>
      </c>
      <c r="E41" s="24">
        <v>0</v>
      </c>
    </row>
    <row r="42" spans="1:5">
      <c r="A42" s="24">
        <v>3</v>
      </c>
      <c r="B42" s="24" t="s">
        <v>60</v>
      </c>
      <c r="C42" s="24">
        <v>33</v>
      </c>
      <c r="D42" s="24">
        <v>33</v>
      </c>
      <c r="E42" s="24">
        <v>0</v>
      </c>
    </row>
    <row r="43" spans="1:5">
      <c r="A43" s="24">
        <v>4</v>
      </c>
      <c r="B43" s="24" t="s">
        <v>61</v>
      </c>
      <c r="C43" s="24">
        <v>73</v>
      </c>
      <c r="D43" s="24">
        <v>3</v>
      </c>
      <c r="E43" s="24">
        <v>70</v>
      </c>
    </row>
    <row r="44" spans="1:5">
      <c r="A44" s="24">
        <v>5</v>
      </c>
      <c r="B44" s="24" t="s">
        <v>62</v>
      </c>
      <c r="C44" s="24">
        <v>16</v>
      </c>
      <c r="D44" s="24">
        <v>16</v>
      </c>
      <c r="E44" s="24">
        <v>0</v>
      </c>
    </row>
    <row r="45" spans="1:5" s="8" customFormat="1">
      <c r="A45" s="25" t="s">
        <v>63</v>
      </c>
      <c r="B45" s="25" t="s">
        <v>58</v>
      </c>
      <c r="C45" s="25">
        <f>SUM(C46:C50)</f>
        <v>379</v>
      </c>
      <c r="D45" s="25">
        <f t="shared" ref="D45:E45" si="6">SUM(D46:D50)</f>
        <v>176</v>
      </c>
      <c r="E45" s="25">
        <f t="shared" si="6"/>
        <v>203</v>
      </c>
    </row>
    <row r="46" spans="1:5">
      <c r="A46" s="24">
        <v>1</v>
      </c>
      <c r="B46" s="24" t="s">
        <v>59</v>
      </c>
      <c r="C46" s="24">
        <v>9</v>
      </c>
      <c r="D46" s="24">
        <v>7</v>
      </c>
      <c r="E46" s="24">
        <v>2</v>
      </c>
    </row>
    <row r="47" spans="1:5">
      <c r="A47" s="24">
        <v>2</v>
      </c>
      <c r="B47" s="24" t="s">
        <v>35</v>
      </c>
      <c r="C47" s="24">
        <v>4</v>
      </c>
      <c r="D47" s="24">
        <v>4</v>
      </c>
      <c r="E47" s="24">
        <v>0</v>
      </c>
    </row>
    <row r="48" spans="1:5">
      <c r="A48" s="24">
        <v>3</v>
      </c>
      <c r="B48" s="24" t="s">
        <v>64</v>
      </c>
      <c r="C48" s="24">
        <v>25</v>
      </c>
      <c r="D48" s="24">
        <v>2</v>
      </c>
      <c r="E48" s="24">
        <v>23</v>
      </c>
    </row>
    <row r="49" spans="1:5">
      <c r="A49" s="24">
        <v>4</v>
      </c>
      <c r="B49" s="24" t="s">
        <v>65</v>
      </c>
      <c r="C49" s="24">
        <v>20</v>
      </c>
      <c r="D49" s="24">
        <v>20</v>
      </c>
      <c r="E49" s="24">
        <v>0</v>
      </c>
    </row>
    <row r="50" spans="1:5">
      <c r="A50" s="24">
        <v>5</v>
      </c>
      <c r="B50" s="24" t="s">
        <v>66</v>
      </c>
      <c r="C50" s="24">
        <v>321</v>
      </c>
      <c r="D50" s="24">
        <v>143</v>
      </c>
      <c r="E50" s="24">
        <v>178</v>
      </c>
    </row>
    <row r="51" spans="1:5" s="8" customFormat="1">
      <c r="A51" s="53" t="s">
        <v>70</v>
      </c>
      <c r="B51" s="53"/>
      <c r="C51" s="25">
        <f>C7+C16+C23+C28+C33+C39+C45</f>
        <v>1390</v>
      </c>
      <c r="D51" s="25">
        <f t="shared" ref="D51:E51" si="7">D7+D16+D23+D28+D33+D39+D45</f>
        <v>526</v>
      </c>
      <c r="E51" s="25">
        <f t="shared" si="7"/>
        <v>863</v>
      </c>
    </row>
    <row r="52" spans="1:5" s="8" customFormat="1">
      <c r="A52" s="53" t="s">
        <v>75</v>
      </c>
      <c r="B52" s="53"/>
      <c r="C52" s="25">
        <v>100</v>
      </c>
      <c r="D52" s="28" t="s">
        <v>76</v>
      </c>
      <c r="E52" s="25" t="s">
        <v>77</v>
      </c>
    </row>
    <row r="53" spans="1:5">
      <c r="A53" s="26"/>
      <c r="B53" s="26"/>
      <c r="C53" s="26"/>
      <c r="D53" s="26"/>
      <c r="E53" s="26"/>
    </row>
    <row r="55" spans="1:5" ht="15.75" customHeight="1">
      <c r="A55" s="56" t="s">
        <v>82</v>
      </c>
      <c r="B55" s="57"/>
      <c r="C55" s="57"/>
      <c r="D55" s="58"/>
    </row>
    <row r="56" spans="1:5" ht="31.5">
      <c r="A56" s="29" t="s">
        <v>3</v>
      </c>
      <c r="B56" s="29" t="s">
        <v>83</v>
      </c>
      <c r="C56" s="30" t="s">
        <v>84</v>
      </c>
      <c r="D56" s="35" t="s">
        <v>88</v>
      </c>
    </row>
    <row r="57" spans="1:5" ht="15.75">
      <c r="A57" s="36">
        <v>1</v>
      </c>
      <c r="B57" s="40" t="s">
        <v>94</v>
      </c>
      <c r="C57" s="31">
        <v>891</v>
      </c>
      <c r="D57" s="37">
        <v>289</v>
      </c>
    </row>
    <row r="58" spans="1:5" ht="15.75">
      <c r="A58" s="36">
        <v>1.1000000000000001</v>
      </c>
      <c r="B58" s="41" t="s">
        <v>85</v>
      </c>
      <c r="C58" s="31">
        <v>379</v>
      </c>
      <c r="D58" s="37">
        <v>61</v>
      </c>
    </row>
    <row r="59" spans="1:5" ht="15.75">
      <c r="A59" s="36">
        <v>1.2</v>
      </c>
      <c r="B59" s="41" t="s">
        <v>86</v>
      </c>
      <c r="C59" s="32">
        <v>145</v>
      </c>
      <c r="D59" s="37">
        <v>176</v>
      </c>
    </row>
    <row r="60" spans="1:5" ht="15.75">
      <c r="A60" s="36">
        <v>2</v>
      </c>
      <c r="B60" s="40" t="s">
        <v>89</v>
      </c>
      <c r="C60" s="32">
        <v>956</v>
      </c>
      <c r="D60" s="37">
        <v>191</v>
      </c>
      <c r="E60" s="18"/>
    </row>
    <row r="61" spans="1:5" ht="15.75">
      <c r="A61" s="36">
        <v>3</v>
      </c>
      <c r="B61" s="40" t="s">
        <v>90</v>
      </c>
      <c r="C61" s="32">
        <v>464</v>
      </c>
      <c r="D61" s="37">
        <v>92</v>
      </c>
      <c r="E61" s="18"/>
    </row>
    <row r="62" spans="1:5" ht="15.75">
      <c r="A62" s="38">
        <v>4</v>
      </c>
      <c r="B62" s="42" t="s">
        <v>91</v>
      </c>
      <c r="C62" s="32">
        <v>118</v>
      </c>
      <c r="D62" s="37">
        <v>23</v>
      </c>
      <c r="E62" s="18"/>
    </row>
    <row r="63" spans="1:5" ht="15.75">
      <c r="A63" s="38">
        <v>5</v>
      </c>
      <c r="B63" s="42" t="s">
        <v>92</v>
      </c>
      <c r="C63" s="32">
        <v>332</v>
      </c>
      <c r="D63" s="37">
        <v>66</v>
      </c>
      <c r="E63" s="18"/>
    </row>
    <row r="64" spans="1:5" ht="15.75">
      <c r="A64" s="38">
        <v>6</v>
      </c>
      <c r="B64" s="42" t="s">
        <v>97</v>
      </c>
      <c r="C64" s="32">
        <v>540</v>
      </c>
      <c r="D64" s="37">
        <v>108</v>
      </c>
      <c r="E64" s="18"/>
    </row>
    <row r="65" spans="1:5" ht="15.75">
      <c r="A65" s="38">
        <v>7</v>
      </c>
      <c r="B65" s="42" t="s">
        <v>93</v>
      </c>
      <c r="C65" s="33">
        <v>188</v>
      </c>
      <c r="D65" s="37">
        <v>37</v>
      </c>
      <c r="E65" s="18"/>
    </row>
    <row r="66" spans="1:5" s="8" customFormat="1" ht="15.75">
      <c r="A66" s="54" t="s">
        <v>87</v>
      </c>
      <c r="B66" s="55"/>
      <c r="C66" s="34">
        <f>SUM(C57:C65)</f>
        <v>4013</v>
      </c>
      <c r="D66" s="35">
        <f>SUM(D57:D65)</f>
        <v>1043</v>
      </c>
      <c r="E66" s="39"/>
    </row>
    <row r="67" spans="1:5" s="8" customFormat="1">
      <c r="A67" s="53" t="s">
        <v>95</v>
      </c>
      <c r="B67" s="53"/>
      <c r="C67" s="35">
        <v>100</v>
      </c>
      <c r="D67" s="35" t="s">
        <v>96</v>
      </c>
      <c r="E67" s="39"/>
    </row>
  </sheetData>
  <mergeCells count="11">
    <mergeCell ref="A4:A5"/>
    <mergeCell ref="B4:B5"/>
    <mergeCell ref="C4:C5"/>
    <mergeCell ref="A2:E2"/>
    <mergeCell ref="D4:D5"/>
    <mergeCell ref="E4:E5"/>
    <mergeCell ref="A67:B67"/>
    <mergeCell ref="A51:B51"/>
    <mergeCell ref="A52:B52"/>
    <mergeCell ref="A66:B66"/>
    <mergeCell ref="A55:D5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Dự kiến KP</vt:lpstr>
      <vt:lpstr>NHU CÂU LĐ </vt:lpstr>
      <vt:lpstr>Sheet3</vt:lpstr>
      <vt:lpstr>'Dự kiến KP'!Print_Titles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User</cp:lastModifiedBy>
  <cp:lastPrinted>2025-10-29T02:07:19Z</cp:lastPrinted>
  <dcterms:created xsi:type="dcterms:W3CDTF">2025-10-28T01:24:30Z</dcterms:created>
  <dcterms:modified xsi:type="dcterms:W3CDTF">2025-10-30T04:07:27Z</dcterms:modified>
</cp:coreProperties>
</file>